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7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T:\31-100 Prodin\VÝROBA\2019\150_Miřetice - Včelákov\6_DIGI\Komunikace\PDPS_ODEVZDÁNÍ\G. Výkaz výměr\"/>
    </mc:Choice>
  </mc:AlternateContent>
  <xr:revisionPtr revIDLastSave="0" documentId="13_ncr:1_{C22B7EA5-FCD6-4AD8-ADB2-04E9AA2EB485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Rekapitulace" sheetId="1" r:id="rId1"/>
    <sheet name="SO 011" sheetId="2" r:id="rId2"/>
    <sheet name="SO 012.1" sheetId="3" r:id="rId3"/>
    <sheet name="SO 012.2" sheetId="4" r:id="rId4"/>
    <sheet name="SO 012.3" sheetId="5" r:id="rId5"/>
    <sheet name="SO 101" sheetId="6" r:id="rId6"/>
    <sheet name="SO 102.1" sheetId="7" r:id="rId7"/>
    <sheet name="SO 102.2" sheetId="8" r:id="rId8"/>
    <sheet name="SO 102.3" sheetId="9" r:id="rId9"/>
    <sheet name="SO 181" sheetId="10" r:id="rId10"/>
    <sheet name="SO 182" sheetId="11" r:id="rId11"/>
    <sheet name="SO 183" sheetId="12" r:id="rId12"/>
    <sheet name="SO 184" sheetId="13" r:id="rId13"/>
    <sheet name="SO 301" sheetId="14" r:id="rId14"/>
    <sheet name="SO 302" sheetId="15" r:id="rId15"/>
    <sheet name="SO 801" sheetId="16" r:id="rId16"/>
  </sheets>
  <calcPr calcId="18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6" l="1"/>
  <c r="O9" i="16" s="1"/>
  <c r="R8" i="16" s="1"/>
  <c r="O8" i="16" s="1"/>
  <c r="O2" i="16" s="1"/>
  <c r="D24" i="1" s="1"/>
  <c r="I9" i="15"/>
  <c r="O9" i="15" s="1"/>
  <c r="R8" i="15" s="1"/>
  <c r="O8" i="15"/>
  <c r="O2" i="15" s="1"/>
  <c r="D23" i="1" s="1"/>
  <c r="I9" i="14"/>
  <c r="I77" i="13"/>
  <c r="O77" i="13" s="1"/>
  <c r="I73" i="13"/>
  <c r="O73" i="13" s="1"/>
  <c r="I69" i="13"/>
  <c r="O69" i="13" s="1"/>
  <c r="I65" i="13"/>
  <c r="O65" i="13" s="1"/>
  <c r="I61" i="13"/>
  <c r="O61" i="13" s="1"/>
  <c r="I57" i="13"/>
  <c r="O57" i="13" s="1"/>
  <c r="I53" i="13"/>
  <c r="O53" i="13" s="1"/>
  <c r="I49" i="13"/>
  <c r="O49" i="13" s="1"/>
  <c r="I45" i="13"/>
  <c r="O45" i="13" s="1"/>
  <c r="I41" i="13"/>
  <c r="O41" i="13" s="1"/>
  <c r="O37" i="13"/>
  <c r="I37" i="13"/>
  <c r="I33" i="13"/>
  <c r="O33" i="13" s="1"/>
  <c r="I29" i="13"/>
  <c r="O29" i="13" s="1"/>
  <c r="I25" i="13"/>
  <c r="O25" i="13" s="1"/>
  <c r="O21" i="13"/>
  <c r="I21" i="13"/>
  <c r="I17" i="13"/>
  <c r="O17" i="13" s="1"/>
  <c r="I13" i="13"/>
  <c r="O13" i="13" s="1"/>
  <c r="I9" i="13"/>
  <c r="O9" i="13" s="1"/>
  <c r="I89" i="12"/>
  <c r="O89" i="12" s="1"/>
  <c r="O85" i="12"/>
  <c r="I85" i="12"/>
  <c r="I81" i="12"/>
  <c r="O81" i="12" s="1"/>
  <c r="I77" i="12"/>
  <c r="O77" i="12" s="1"/>
  <c r="I73" i="12"/>
  <c r="O73" i="12" s="1"/>
  <c r="I69" i="12"/>
  <c r="O69" i="12" s="1"/>
  <c r="I65" i="12"/>
  <c r="O65" i="12" s="1"/>
  <c r="I61" i="12"/>
  <c r="O61" i="12" s="1"/>
  <c r="I57" i="12"/>
  <c r="O57" i="12" s="1"/>
  <c r="I53" i="12"/>
  <c r="O53" i="12" s="1"/>
  <c r="I49" i="12"/>
  <c r="O49" i="12" s="1"/>
  <c r="I45" i="12"/>
  <c r="O45" i="12" s="1"/>
  <c r="I41" i="12"/>
  <c r="O41" i="12" s="1"/>
  <c r="I37" i="12"/>
  <c r="O37" i="12" s="1"/>
  <c r="I33" i="12"/>
  <c r="O33" i="12" s="1"/>
  <c r="I29" i="12"/>
  <c r="O29" i="12" s="1"/>
  <c r="I25" i="12"/>
  <c r="O25" i="12" s="1"/>
  <c r="I21" i="12"/>
  <c r="O21" i="12" s="1"/>
  <c r="I17" i="12"/>
  <c r="O17" i="12" s="1"/>
  <c r="I13" i="12"/>
  <c r="O13" i="12" s="1"/>
  <c r="I9" i="12"/>
  <c r="O9" i="12" s="1"/>
  <c r="R8" i="12" s="1"/>
  <c r="O8" i="12" s="1"/>
  <c r="O2" i="12" s="1"/>
  <c r="D20" i="1" s="1"/>
  <c r="I89" i="11"/>
  <c r="O89" i="11" s="1"/>
  <c r="O85" i="11"/>
  <c r="I85" i="11"/>
  <c r="I81" i="11"/>
  <c r="O81" i="11" s="1"/>
  <c r="I77" i="11"/>
  <c r="O77" i="11" s="1"/>
  <c r="I73" i="11"/>
  <c r="O73" i="11" s="1"/>
  <c r="O69" i="11"/>
  <c r="I69" i="11"/>
  <c r="I65" i="11"/>
  <c r="O65" i="11" s="1"/>
  <c r="I61" i="11"/>
  <c r="O61" i="11" s="1"/>
  <c r="I57" i="11"/>
  <c r="O57" i="11" s="1"/>
  <c r="O53" i="11"/>
  <c r="I53" i="11"/>
  <c r="I49" i="11"/>
  <c r="O49" i="11" s="1"/>
  <c r="I45" i="11"/>
  <c r="O45" i="11" s="1"/>
  <c r="I41" i="11"/>
  <c r="O41" i="11" s="1"/>
  <c r="I37" i="11"/>
  <c r="O37" i="11" s="1"/>
  <c r="I33" i="11"/>
  <c r="O33" i="11" s="1"/>
  <c r="I29" i="11"/>
  <c r="O29" i="11" s="1"/>
  <c r="I25" i="11"/>
  <c r="O25" i="11" s="1"/>
  <c r="I21" i="11"/>
  <c r="O21" i="11" s="1"/>
  <c r="I17" i="11"/>
  <c r="O17" i="11" s="1"/>
  <c r="I13" i="11"/>
  <c r="O13" i="11" s="1"/>
  <c r="I9" i="11"/>
  <c r="O9" i="11" s="1"/>
  <c r="R8" i="11" s="1"/>
  <c r="O8" i="11" s="1"/>
  <c r="O2" i="11" s="1"/>
  <c r="D19" i="1" s="1"/>
  <c r="I89" i="10"/>
  <c r="O89" i="10" s="1"/>
  <c r="I85" i="10"/>
  <c r="O85" i="10" s="1"/>
  <c r="I81" i="10"/>
  <c r="O81" i="10" s="1"/>
  <c r="I77" i="10"/>
  <c r="O77" i="10" s="1"/>
  <c r="I73" i="10"/>
  <c r="O73" i="10" s="1"/>
  <c r="O69" i="10"/>
  <c r="I69" i="10"/>
  <c r="I65" i="10"/>
  <c r="O65" i="10" s="1"/>
  <c r="I61" i="10"/>
  <c r="O61" i="10" s="1"/>
  <c r="I57" i="10"/>
  <c r="O57" i="10" s="1"/>
  <c r="O53" i="10"/>
  <c r="I53" i="10"/>
  <c r="I49" i="10"/>
  <c r="O49" i="10" s="1"/>
  <c r="I45" i="10"/>
  <c r="O45" i="10" s="1"/>
  <c r="I41" i="10"/>
  <c r="O41" i="10" s="1"/>
  <c r="O37" i="10"/>
  <c r="I37" i="10"/>
  <c r="I33" i="10"/>
  <c r="O33" i="10" s="1"/>
  <c r="I29" i="10"/>
  <c r="O29" i="10" s="1"/>
  <c r="I25" i="10"/>
  <c r="O25" i="10" s="1"/>
  <c r="O21" i="10"/>
  <c r="R8" i="10" s="1"/>
  <c r="O8" i="10" s="1"/>
  <c r="O2" i="10" s="1"/>
  <c r="D18" i="1" s="1"/>
  <c r="I21" i="10"/>
  <c r="I17" i="10"/>
  <c r="O17" i="10" s="1"/>
  <c r="I13" i="10"/>
  <c r="O13" i="10" s="1"/>
  <c r="I9" i="10"/>
  <c r="O9" i="10" s="1"/>
  <c r="Q8" i="10"/>
  <c r="I8" i="10" s="1"/>
  <c r="I3" i="10" s="1"/>
  <c r="C18" i="1" s="1"/>
  <c r="I357" i="9"/>
  <c r="O357" i="9" s="1"/>
  <c r="I353" i="9"/>
  <c r="O353" i="9" s="1"/>
  <c r="I349" i="9"/>
  <c r="O349" i="9" s="1"/>
  <c r="I345" i="9"/>
  <c r="O345" i="9" s="1"/>
  <c r="I341" i="9"/>
  <c r="O341" i="9" s="1"/>
  <c r="I337" i="9"/>
  <c r="O337" i="9" s="1"/>
  <c r="I333" i="9"/>
  <c r="O333" i="9" s="1"/>
  <c r="I329" i="9"/>
  <c r="O329" i="9" s="1"/>
  <c r="I325" i="9"/>
  <c r="O325" i="9" s="1"/>
  <c r="I321" i="9"/>
  <c r="O321" i="9" s="1"/>
  <c r="I317" i="9"/>
  <c r="O317" i="9" s="1"/>
  <c r="I313" i="9"/>
  <c r="O313" i="9" s="1"/>
  <c r="I309" i="9"/>
  <c r="O309" i="9" s="1"/>
  <c r="O305" i="9"/>
  <c r="I305" i="9"/>
  <c r="I301" i="9"/>
  <c r="O301" i="9" s="1"/>
  <c r="I297" i="9"/>
  <c r="O297" i="9" s="1"/>
  <c r="I293" i="9"/>
  <c r="O293" i="9" s="1"/>
  <c r="O289" i="9"/>
  <c r="I289" i="9"/>
  <c r="I285" i="9"/>
  <c r="O285" i="9" s="1"/>
  <c r="I281" i="9"/>
  <c r="O281" i="9" s="1"/>
  <c r="I277" i="9"/>
  <c r="O277" i="9" s="1"/>
  <c r="I273" i="9"/>
  <c r="O273" i="9" s="1"/>
  <c r="I269" i="9"/>
  <c r="O269" i="9" s="1"/>
  <c r="I265" i="9"/>
  <c r="O265" i="9" s="1"/>
  <c r="I261" i="9"/>
  <c r="O261" i="9" s="1"/>
  <c r="O257" i="9"/>
  <c r="I257" i="9"/>
  <c r="Q248" i="9" s="1"/>
  <c r="I248" i="9" s="1"/>
  <c r="I253" i="9"/>
  <c r="O253" i="9" s="1"/>
  <c r="I249" i="9"/>
  <c r="O249" i="9" s="1"/>
  <c r="I244" i="9"/>
  <c r="O244" i="9" s="1"/>
  <c r="I240" i="9"/>
  <c r="O240" i="9" s="1"/>
  <c r="I236" i="9"/>
  <c r="O236" i="9" s="1"/>
  <c r="I232" i="9"/>
  <c r="O232" i="9" s="1"/>
  <c r="I228" i="9"/>
  <c r="O228" i="9" s="1"/>
  <c r="I223" i="9"/>
  <c r="Q222" i="9" s="1"/>
  <c r="I222" i="9" s="1"/>
  <c r="I218" i="9"/>
  <c r="O218" i="9" s="1"/>
  <c r="R217" i="9" s="1"/>
  <c r="O217" i="9" s="1"/>
  <c r="Q217" i="9"/>
  <c r="I217" i="9"/>
  <c r="I213" i="9"/>
  <c r="O213" i="9" s="1"/>
  <c r="I209" i="9"/>
  <c r="O209" i="9" s="1"/>
  <c r="O205" i="9"/>
  <c r="I205" i="9"/>
  <c r="I201" i="9"/>
  <c r="O201" i="9" s="1"/>
  <c r="I197" i="9"/>
  <c r="O197" i="9" s="1"/>
  <c r="I193" i="9"/>
  <c r="O193" i="9" s="1"/>
  <c r="O189" i="9"/>
  <c r="I189" i="9"/>
  <c r="I185" i="9"/>
  <c r="O185" i="9" s="1"/>
  <c r="I181" i="9"/>
  <c r="O181" i="9" s="1"/>
  <c r="I177" i="9"/>
  <c r="O177" i="9" s="1"/>
  <c r="I173" i="9"/>
  <c r="O173" i="9" s="1"/>
  <c r="I169" i="9"/>
  <c r="O169" i="9" s="1"/>
  <c r="I165" i="9"/>
  <c r="O165" i="9" s="1"/>
  <c r="I161" i="9"/>
  <c r="O161" i="9" s="1"/>
  <c r="O157" i="9"/>
  <c r="I157" i="9"/>
  <c r="Q156" i="9" s="1"/>
  <c r="I156" i="9" s="1"/>
  <c r="I152" i="9"/>
  <c r="O152" i="9" s="1"/>
  <c r="I148" i="9"/>
  <c r="O148" i="9" s="1"/>
  <c r="I144" i="9"/>
  <c r="O144" i="9" s="1"/>
  <c r="I140" i="9"/>
  <c r="O140" i="9" s="1"/>
  <c r="I136" i="9"/>
  <c r="O136" i="9" s="1"/>
  <c r="I131" i="9"/>
  <c r="O131" i="9" s="1"/>
  <c r="I127" i="9"/>
  <c r="O127" i="9" s="1"/>
  <c r="R126" i="9" s="1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O98" i="9"/>
  <c r="I98" i="9"/>
  <c r="I94" i="9"/>
  <c r="O94" i="9" s="1"/>
  <c r="I90" i="9"/>
  <c r="O90" i="9" s="1"/>
  <c r="I86" i="9"/>
  <c r="O86" i="9" s="1"/>
  <c r="O82" i="9"/>
  <c r="I82" i="9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O50" i="9"/>
  <c r="I50" i="9"/>
  <c r="I46" i="9"/>
  <c r="O46" i="9" s="1"/>
  <c r="I42" i="9"/>
  <c r="O42" i="9" s="1"/>
  <c r="I38" i="9"/>
  <c r="O38" i="9" s="1"/>
  <c r="I34" i="9"/>
  <c r="O34" i="9" s="1"/>
  <c r="I30" i="9"/>
  <c r="O30" i="9" s="1"/>
  <c r="I25" i="9"/>
  <c r="O25" i="9" s="1"/>
  <c r="I21" i="9"/>
  <c r="O21" i="9" s="1"/>
  <c r="I17" i="9"/>
  <c r="O17" i="9" s="1"/>
  <c r="I13" i="9"/>
  <c r="O13" i="9" s="1"/>
  <c r="I9" i="9"/>
  <c r="Q8" i="9" s="1"/>
  <c r="I8" i="9" s="1"/>
  <c r="I291" i="8"/>
  <c r="O291" i="8" s="1"/>
  <c r="I287" i="8"/>
  <c r="O287" i="8" s="1"/>
  <c r="I283" i="8"/>
  <c r="O283" i="8" s="1"/>
  <c r="I279" i="8"/>
  <c r="O279" i="8" s="1"/>
  <c r="O275" i="8"/>
  <c r="I275" i="8"/>
  <c r="I271" i="8"/>
  <c r="O271" i="8" s="1"/>
  <c r="I267" i="8"/>
  <c r="O267" i="8" s="1"/>
  <c r="I263" i="8"/>
  <c r="O263" i="8" s="1"/>
  <c r="O259" i="8"/>
  <c r="I259" i="8"/>
  <c r="I255" i="8"/>
  <c r="O255" i="8" s="1"/>
  <c r="I251" i="8"/>
  <c r="O251" i="8" s="1"/>
  <c r="I247" i="8"/>
  <c r="O247" i="8" s="1"/>
  <c r="I243" i="8"/>
  <c r="O243" i="8" s="1"/>
  <c r="I239" i="8"/>
  <c r="O239" i="8" s="1"/>
  <c r="I235" i="8"/>
  <c r="O235" i="8" s="1"/>
  <c r="I231" i="8"/>
  <c r="O231" i="8" s="1"/>
  <c r="O227" i="8"/>
  <c r="I227" i="8"/>
  <c r="I223" i="8"/>
  <c r="O223" i="8" s="1"/>
  <c r="I219" i="8"/>
  <c r="O219" i="8" s="1"/>
  <c r="I215" i="8"/>
  <c r="O215" i="8" s="1"/>
  <c r="I211" i="8"/>
  <c r="O211" i="8" s="1"/>
  <c r="R210" i="8" s="1"/>
  <c r="O210" i="8" s="1"/>
  <c r="I206" i="8"/>
  <c r="O206" i="8" s="1"/>
  <c r="I202" i="8"/>
  <c r="O202" i="8" s="1"/>
  <c r="R201" i="8" s="1"/>
  <c r="O201" i="8" s="1"/>
  <c r="I197" i="8"/>
  <c r="O197" i="8" s="1"/>
  <c r="R196" i="8" s="1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O168" i="8"/>
  <c r="I168" i="8"/>
  <c r="I164" i="8"/>
  <c r="O164" i="8" s="1"/>
  <c r="I160" i="8"/>
  <c r="O160" i="8" s="1"/>
  <c r="I156" i="8"/>
  <c r="O156" i="8" s="1"/>
  <c r="O152" i="8"/>
  <c r="I152" i="8"/>
  <c r="I148" i="8"/>
  <c r="O148" i="8" s="1"/>
  <c r="I144" i="8"/>
  <c r="O144" i="8" s="1"/>
  <c r="I140" i="8"/>
  <c r="O140" i="8" s="1"/>
  <c r="I136" i="8"/>
  <c r="O136" i="8" s="1"/>
  <c r="I132" i="8"/>
  <c r="O132" i="8" s="1"/>
  <c r="I128" i="8"/>
  <c r="O128" i="8" s="1"/>
  <c r="I123" i="8"/>
  <c r="O123" i="8" s="1"/>
  <c r="R122" i="8" s="1"/>
  <c r="O122" i="8" s="1"/>
  <c r="Q122" i="8"/>
  <c r="I122" i="8"/>
  <c r="I118" i="8"/>
  <c r="O118" i="8" s="1"/>
  <c r="I114" i="8"/>
  <c r="O114" i="8" s="1"/>
  <c r="I110" i="8"/>
  <c r="O110" i="8" s="1"/>
  <c r="I106" i="8"/>
  <c r="O106" i="8" s="1"/>
  <c r="I102" i="8"/>
  <c r="O102" i="8" s="1"/>
  <c r="I98" i="8"/>
  <c r="O98" i="8" s="1"/>
  <c r="I94" i="8"/>
  <c r="O94" i="8" s="1"/>
  <c r="I90" i="8"/>
  <c r="O90" i="8" s="1"/>
  <c r="I86" i="8"/>
  <c r="O86" i="8" s="1"/>
  <c r="I82" i="8"/>
  <c r="O82" i="8" s="1"/>
  <c r="I78" i="8"/>
  <c r="O78" i="8" s="1"/>
  <c r="I74" i="8"/>
  <c r="O74" i="8" s="1"/>
  <c r="I70" i="8"/>
  <c r="O70" i="8" s="1"/>
  <c r="I66" i="8"/>
  <c r="O66" i="8" s="1"/>
  <c r="I62" i="8"/>
  <c r="O62" i="8" s="1"/>
  <c r="I58" i="8"/>
  <c r="O58" i="8" s="1"/>
  <c r="O54" i="8"/>
  <c r="I54" i="8"/>
  <c r="I50" i="8"/>
  <c r="O50" i="8" s="1"/>
  <c r="I46" i="8"/>
  <c r="O46" i="8" s="1"/>
  <c r="I42" i="8"/>
  <c r="O42" i="8" s="1"/>
  <c r="O38" i="8"/>
  <c r="I38" i="8"/>
  <c r="I34" i="8"/>
  <c r="O34" i="8" s="1"/>
  <c r="I30" i="8"/>
  <c r="O30" i="8" s="1"/>
  <c r="I25" i="8"/>
  <c r="O25" i="8" s="1"/>
  <c r="O21" i="8"/>
  <c r="I21" i="8"/>
  <c r="I17" i="8"/>
  <c r="O17" i="8" s="1"/>
  <c r="O13" i="8"/>
  <c r="I13" i="8"/>
  <c r="I9" i="8"/>
  <c r="O9" i="8" s="1"/>
  <c r="R8" i="8" s="1"/>
  <c r="O8" i="8" s="1"/>
  <c r="I259" i="7"/>
  <c r="O259" i="7" s="1"/>
  <c r="I255" i="7"/>
  <c r="O255" i="7" s="1"/>
  <c r="I251" i="7"/>
  <c r="O251" i="7" s="1"/>
  <c r="I247" i="7"/>
  <c r="O247" i="7" s="1"/>
  <c r="I243" i="7"/>
  <c r="O243" i="7" s="1"/>
  <c r="O239" i="7"/>
  <c r="I239" i="7"/>
  <c r="I235" i="7"/>
  <c r="O235" i="7" s="1"/>
  <c r="I231" i="7"/>
  <c r="O231" i="7" s="1"/>
  <c r="I227" i="7"/>
  <c r="O227" i="7" s="1"/>
  <c r="O223" i="7"/>
  <c r="I223" i="7"/>
  <c r="I219" i="7"/>
  <c r="O219" i="7" s="1"/>
  <c r="I215" i="7"/>
  <c r="O215" i="7" s="1"/>
  <c r="I211" i="7"/>
  <c r="O211" i="7" s="1"/>
  <c r="I207" i="7"/>
  <c r="O207" i="7" s="1"/>
  <c r="I203" i="7"/>
  <c r="O203" i="7" s="1"/>
  <c r="I199" i="7"/>
  <c r="O199" i="7" s="1"/>
  <c r="I195" i="7"/>
  <c r="O195" i="7" s="1"/>
  <c r="I190" i="7"/>
  <c r="O190" i="7" s="1"/>
  <c r="R189" i="7" s="1"/>
  <c r="O189" i="7" s="1"/>
  <c r="I185" i="7"/>
  <c r="O185" i="7" s="1"/>
  <c r="R184" i="7" s="1"/>
  <c r="O184" i="7" s="1"/>
  <c r="O180" i="7"/>
  <c r="I180" i="7"/>
  <c r="I176" i="7"/>
  <c r="O176" i="7" s="1"/>
  <c r="I172" i="7"/>
  <c r="O172" i="7" s="1"/>
  <c r="I168" i="7"/>
  <c r="O168" i="7" s="1"/>
  <c r="I164" i="7"/>
  <c r="O164" i="7" s="1"/>
  <c r="I160" i="7"/>
  <c r="O160" i="7" s="1"/>
  <c r="I156" i="7"/>
  <c r="O156" i="7" s="1"/>
  <c r="I152" i="7"/>
  <c r="O152" i="7" s="1"/>
  <c r="O148" i="7"/>
  <c r="I148" i="7"/>
  <c r="I144" i="7"/>
  <c r="O144" i="7" s="1"/>
  <c r="I140" i="7"/>
  <c r="Q131" i="7" s="1"/>
  <c r="I131" i="7" s="1"/>
  <c r="I136" i="7"/>
  <c r="O136" i="7" s="1"/>
  <c r="O132" i="7"/>
  <c r="I132" i="7"/>
  <c r="I127" i="7"/>
  <c r="O127" i="7" s="1"/>
  <c r="O123" i="7"/>
  <c r="I123" i="7"/>
  <c r="I119" i="7"/>
  <c r="O119" i="7" s="1"/>
  <c r="I115" i="7"/>
  <c r="O115" i="7" s="1"/>
  <c r="I111" i="7"/>
  <c r="O111" i="7" s="1"/>
  <c r="R110" i="7" s="1"/>
  <c r="O110" i="7" s="1"/>
  <c r="O106" i="7"/>
  <c r="I106" i="7"/>
  <c r="O102" i="7"/>
  <c r="I102" i="7"/>
  <c r="I98" i="7"/>
  <c r="O98" i="7" s="1"/>
  <c r="O94" i="7"/>
  <c r="I94" i="7"/>
  <c r="O90" i="7"/>
  <c r="I90" i="7"/>
  <c r="O86" i="7"/>
  <c r="I86" i="7"/>
  <c r="I82" i="7"/>
  <c r="O82" i="7" s="1"/>
  <c r="O78" i="7"/>
  <c r="I78" i="7"/>
  <c r="O74" i="7"/>
  <c r="I74" i="7"/>
  <c r="O70" i="7"/>
  <c r="I70" i="7"/>
  <c r="I66" i="7"/>
  <c r="O66" i="7" s="1"/>
  <c r="O62" i="7"/>
  <c r="I62" i="7"/>
  <c r="O58" i="7"/>
  <c r="I58" i="7"/>
  <c r="O54" i="7"/>
  <c r="I54" i="7"/>
  <c r="I50" i="7"/>
  <c r="O50" i="7" s="1"/>
  <c r="O46" i="7"/>
  <c r="I46" i="7"/>
  <c r="O42" i="7"/>
  <c r="I42" i="7"/>
  <c r="O38" i="7"/>
  <c r="I38" i="7"/>
  <c r="I34" i="7"/>
  <c r="O34" i="7" s="1"/>
  <c r="O30" i="7"/>
  <c r="I30" i="7"/>
  <c r="O26" i="7"/>
  <c r="I26" i="7"/>
  <c r="Q25" i="7" s="1"/>
  <c r="I25" i="7" s="1"/>
  <c r="O21" i="7"/>
  <c r="I21" i="7"/>
  <c r="O17" i="7"/>
  <c r="I17" i="7"/>
  <c r="O13" i="7"/>
  <c r="I13" i="7"/>
  <c r="I9" i="7"/>
  <c r="O9" i="7" s="1"/>
  <c r="R8" i="7" s="1"/>
  <c r="O8" i="7" s="1"/>
  <c r="I321" i="6"/>
  <c r="O321" i="6" s="1"/>
  <c r="O317" i="6"/>
  <c r="I317" i="6"/>
  <c r="O313" i="6"/>
  <c r="I313" i="6"/>
  <c r="O309" i="6"/>
  <c r="I309" i="6"/>
  <c r="I305" i="6"/>
  <c r="O305" i="6" s="1"/>
  <c r="O301" i="6"/>
  <c r="I301" i="6"/>
  <c r="O297" i="6"/>
  <c r="I297" i="6"/>
  <c r="O293" i="6"/>
  <c r="I293" i="6"/>
  <c r="I289" i="6"/>
  <c r="O289" i="6" s="1"/>
  <c r="O285" i="6"/>
  <c r="I285" i="6"/>
  <c r="O281" i="6"/>
  <c r="I281" i="6"/>
  <c r="O277" i="6"/>
  <c r="I277" i="6"/>
  <c r="I273" i="6"/>
  <c r="O273" i="6" s="1"/>
  <c r="O269" i="6"/>
  <c r="I269" i="6"/>
  <c r="O265" i="6"/>
  <c r="I265" i="6"/>
  <c r="O261" i="6"/>
  <c r="I261" i="6"/>
  <c r="I257" i="6"/>
  <c r="O257" i="6" s="1"/>
  <c r="O253" i="6"/>
  <c r="I253" i="6"/>
  <c r="O249" i="6"/>
  <c r="I249" i="6"/>
  <c r="O245" i="6"/>
  <c r="I245" i="6"/>
  <c r="I241" i="6"/>
  <c r="O241" i="6" s="1"/>
  <c r="O237" i="6"/>
  <c r="I237" i="6"/>
  <c r="O233" i="6"/>
  <c r="I233" i="6"/>
  <c r="O229" i="6"/>
  <c r="I229" i="6"/>
  <c r="I225" i="6"/>
  <c r="O225" i="6" s="1"/>
  <c r="O221" i="6"/>
  <c r="I221" i="6"/>
  <c r="O217" i="6"/>
  <c r="I217" i="6"/>
  <c r="Q216" i="6" s="1"/>
  <c r="I216" i="6" s="1"/>
  <c r="O212" i="6"/>
  <c r="I212" i="6"/>
  <c r="O208" i="6"/>
  <c r="I208" i="6"/>
  <c r="O204" i="6"/>
  <c r="I204" i="6"/>
  <c r="I200" i="6"/>
  <c r="Q195" i="6" s="1"/>
  <c r="I195" i="6" s="1"/>
  <c r="O196" i="6"/>
  <c r="I196" i="6"/>
  <c r="I191" i="6"/>
  <c r="O191" i="6" s="1"/>
  <c r="R190" i="6" s="1"/>
  <c r="O190" i="6" s="1"/>
  <c r="O186" i="6"/>
  <c r="I186" i="6"/>
  <c r="I182" i="6"/>
  <c r="O182" i="6" s="1"/>
  <c r="O178" i="6"/>
  <c r="I178" i="6"/>
  <c r="O174" i="6"/>
  <c r="I174" i="6"/>
  <c r="O170" i="6"/>
  <c r="I170" i="6"/>
  <c r="I166" i="6"/>
  <c r="O166" i="6" s="1"/>
  <c r="O162" i="6"/>
  <c r="I162" i="6"/>
  <c r="O158" i="6"/>
  <c r="I158" i="6"/>
  <c r="O154" i="6"/>
  <c r="I154" i="6"/>
  <c r="I150" i="6"/>
  <c r="O150" i="6" s="1"/>
  <c r="O146" i="6"/>
  <c r="I146" i="6"/>
  <c r="O142" i="6"/>
  <c r="I142" i="6"/>
  <c r="Q141" i="6" s="1"/>
  <c r="I141" i="6" s="1"/>
  <c r="O137" i="6"/>
  <c r="I137" i="6"/>
  <c r="O133" i="6"/>
  <c r="I133" i="6"/>
  <c r="O129" i="6"/>
  <c r="I129" i="6"/>
  <c r="I125" i="6"/>
  <c r="O125" i="6" s="1"/>
  <c r="R124" i="6" s="1"/>
  <c r="O124" i="6" s="1"/>
  <c r="O120" i="6"/>
  <c r="I120" i="6"/>
  <c r="I116" i="6"/>
  <c r="O116" i="6" s="1"/>
  <c r="R115" i="6" s="1"/>
  <c r="O115" i="6" s="1"/>
  <c r="O111" i="6"/>
  <c r="R110" i="6" s="1"/>
  <c r="O110" i="6" s="1"/>
  <c r="I111" i="6"/>
  <c r="Q110" i="6"/>
  <c r="I110" i="6" s="1"/>
  <c r="O106" i="6"/>
  <c r="I106" i="6"/>
  <c r="O102" i="6"/>
  <c r="I102" i="6"/>
  <c r="I98" i="6"/>
  <c r="O98" i="6" s="1"/>
  <c r="O94" i="6"/>
  <c r="I94" i="6"/>
  <c r="O90" i="6"/>
  <c r="I90" i="6"/>
  <c r="O86" i="6"/>
  <c r="I86" i="6"/>
  <c r="I82" i="6"/>
  <c r="O82" i="6" s="1"/>
  <c r="O78" i="6"/>
  <c r="I78" i="6"/>
  <c r="O74" i="6"/>
  <c r="I74" i="6"/>
  <c r="O70" i="6"/>
  <c r="I70" i="6"/>
  <c r="I66" i="6"/>
  <c r="O66" i="6" s="1"/>
  <c r="O62" i="6"/>
  <c r="I62" i="6"/>
  <c r="O58" i="6"/>
  <c r="I58" i="6"/>
  <c r="O54" i="6"/>
  <c r="I54" i="6"/>
  <c r="I50" i="6"/>
  <c r="O50" i="6" s="1"/>
  <c r="O46" i="6"/>
  <c r="I46" i="6"/>
  <c r="O42" i="6"/>
  <c r="I42" i="6"/>
  <c r="O38" i="6"/>
  <c r="I38" i="6"/>
  <c r="I34" i="6"/>
  <c r="Q29" i="6" s="1"/>
  <c r="I29" i="6" s="1"/>
  <c r="O30" i="6"/>
  <c r="I30" i="6"/>
  <c r="I25" i="6"/>
  <c r="O25" i="6" s="1"/>
  <c r="O21" i="6"/>
  <c r="I21" i="6"/>
  <c r="O17" i="6"/>
  <c r="I17" i="6"/>
  <c r="O13" i="6"/>
  <c r="I13" i="6"/>
  <c r="I9" i="6"/>
  <c r="O9" i="6" s="1"/>
  <c r="R8" i="6" s="1"/>
  <c r="O8" i="6" s="1"/>
  <c r="I49" i="5"/>
  <c r="O49" i="5" s="1"/>
  <c r="O45" i="5"/>
  <c r="I45" i="5"/>
  <c r="O41" i="5"/>
  <c r="I41" i="5"/>
  <c r="O37" i="5"/>
  <c r="I37" i="5"/>
  <c r="I33" i="5"/>
  <c r="O33" i="5" s="1"/>
  <c r="O29" i="5"/>
  <c r="I29" i="5"/>
  <c r="O25" i="5"/>
  <c r="I25" i="5"/>
  <c r="O21" i="5"/>
  <c r="I21" i="5"/>
  <c r="I17" i="5"/>
  <c r="O17" i="5" s="1"/>
  <c r="O13" i="5"/>
  <c r="I13" i="5"/>
  <c r="O9" i="5"/>
  <c r="I9" i="5"/>
  <c r="Q8" i="5" s="1"/>
  <c r="I8" i="5" s="1"/>
  <c r="I3" i="5" s="1"/>
  <c r="C13" i="1" s="1"/>
  <c r="O45" i="4"/>
  <c r="I45" i="4"/>
  <c r="O41" i="4"/>
  <c r="I41" i="4"/>
  <c r="I37" i="4"/>
  <c r="O37" i="4" s="1"/>
  <c r="O33" i="4"/>
  <c r="I33" i="4"/>
  <c r="O29" i="4"/>
  <c r="I29" i="4"/>
  <c r="O25" i="4"/>
  <c r="I25" i="4"/>
  <c r="I21" i="4"/>
  <c r="O21" i="4" s="1"/>
  <c r="O17" i="4"/>
  <c r="I17" i="4"/>
  <c r="O13" i="4"/>
  <c r="I13" i="4"/>
  <c r="O9" i="4"/>
  <c r="I9" i="4"/>
  <c r="Q8" i="4" s="1"/>
  <c r="I8" i="4" s="1"/>
  <c r="I3" i="4" s="1"/>
  <c r="O49" i="3"/>
  <c r="I49" i="3"/>
  <c r="I45" i="3"/>
  <c r="O45" i="3" s="1"/>
  <c r="O41" i="3"/>
  <c r="I41" i="3"/>
  <c r="O37" i="3"/>
  <c r="I37" i="3"/>
  <c r="O33" i="3"/>
  <c r="I33" i="3"/>
  <c r="I29" i="3"/>
  <c r="O29" i="3" s="1"/>
  <c r="O25" i="3"/>
  <c r="I25" i="3"/>
  <c r="O21" i="3"/>
  <c r="I21" i="3"/>
  <c r="O17" i="3"/>
  <c r="I17" i="3"/>
  <c r="I13" i="3"/>
  <c r="O13" i="3" s="1"/>
  <c r="O9" i="3"/>
  <c r="I9" i="3"/>
  <c r="Q8" i="3"/>
  <c r="I8" i="3" s="1"/>
  <c r="I3" i="3" s="1"/>
  <c r="C11" i="1" s="1"/>
  <c r="O45" i="2"/>
  <c r="I45" i="2"/>
  <c r="O41" i="2"/>
  <c r="I41" i="2"/>
  <c r="O37" i="2"/>
  <c r="I37" i="2"/>
  <c r="I33" i="2"/>
  <c r="O33" i="2" s="1"/>
  <c r="O29" i="2"/>
  <c r="I29" i="2"/>
  <c r="O25" i="2"/>
  <c r="I25" i="2"/>
  <c r="O21" i="2"/>
  <c r="I21" i="2"/>
  <c r="I17" i="2"/>
  <c r="O17" i="2" s="1"/>
  <c r="O13" i="2"/>
  <c r="I13" i="2"/>
  <c r="O9" i="2"/>
  <c r="I9" i="2"/>
  <c r="Q8" i="2" s="1"/>
  <c r="I8" i="2" s="1"/>
  <c r="I3" i="2"/>
  <c r="C10" i="1" s="1"/>
  <c r="C12" i="1"/>
  <c r="R216" i="6" l="1"/>
  <c r="O216" i="6" s="1"/>
  <c r="R8" i="4"/>
  <c r="O8" i="4" s="1"/>
  <c r="O2" i="4" s="1"/>
  <c r="D12" i="1" s="1"/>
  <c r="E12" i="1" s="1"/>
  <c r="R195" i="6"/>
  <c r="O195" i="6" s="1"/>
  <c r="E18" i="1"/>
  <c r="R8" i="13"/>
  <c r="O8" i="13" s="1"/>
  <c r="O2" i="13" s="1"/>
  <c r="D21" i="1" s="1"/>
  <c r="R8" i="3"/>
  <c r="O8" i="3" s="1"/>
  <c r="O2" i="3" s="1"/>
  <c r="D11" i="1" s="1"/>
  <c r="R25" i="7"/>
  <c r="O25" i="7" s="1"/>
  <c r="O2" i="7" s="1"/>
  <c r="D15" i="1" s="1"/>
  <c r="R135" i="9"/>
  <c r="O135" i="9" s="1"/>
  <c r="R141" i="6"/>
  <c r="O141" i="6" s="1"/>
  <c r="R194" i="7"/>
  <c r="O194" i="7" s="1"/>
  <c r="E11" i="1"/>
  <c r="R8" i="2"/>
  <c r="O8" i="2" s="1"/>
  <c r="O2" i="2" s="1"/>
  <c r="D10" i="1" s="1"/>
  <c r="E10" i="1" s="1"/>
  <c r="R8" i="5"/>
  <c r="O8" i="5" s="1"/>
  <c r="O2" i="5" s="1"/>
  <c r="D13" i="1" s="1"/>
  <c r="E13" i="1" s="1"/>
  <c r="Q196" i="8"/>
  <c r="I196" i="8" s="1"/>
  <c r="Q29" i="9"/>
  <c r="I29" i="9" s="1"/>
  <c r="I3" i="9" s="1"/>
  <c r="C17" i="1" s="1"/>
  <c r="Q126" i="9"/>
  <c r="I126" i="9" s="1"/>
  <c r="R156" i="9"/>
  <c r="O156" i="9" s="1"/>
  <c r="Q8" i="11"/>
  <c r="I8" i="11" s="1"/>
  <c r="I3" i="11" s="1"/>
  <c r="C19" i="1" s="1"/>
  <c r="E19" i="1" s="1"/>
  <c r="R131" i="7"/>
  <c r="O131" i="7" s="1"/>
  <c r="Q8" i="6"/>
  <c r="I8" i="6" s="1"/>
  <c r="Q115" i="6"/>
  <c r="I115" i="6" s="1"/>
  <c r="Q124" i="6"/>
  <c r="I124" i="6" s="1"/>
  <c r="Q190" i="6"/>
  <c r="I190" i="6" s="1"/>
  <c r="Q8" i="7"/>
  <c r="I8" i="7" s="1"/>
  <c r="Q189" i="7"/>
  <c r="I189" i="7" s="1"/>
  <c r="Q127" i="8"/>
  <c r="I127" i="8" s="1"/>
  <c r="Q210" i="8"/>
  <c r="I210" i="8" s="1"/>
  <c r="O9" i="9"/>
  <c r="R8" i="9" s="1"/>
  <c r="O8" i="9" s="1"/>
  <c r="R29" i="9"/>
  <c r="O29" i="9" s="1"/>
  <c r="O223" i="9"/>
  <c r="R222" i="9" s="1"/>
  <c r="O222" i="9" s="1"/>
  <c r="R127" i="8"/>
  <c r="O127" i="8" s="1"/>
  <c r="Q110" i="7"/>
  <c r="I110" i="7" s="1"/>
  <c r="O140" i="7"/>
  <c r="Q8" i="8"/>
  <c r="I8" i="8" s="1"/>
  <c r="Q227" i="9"/>
  <c r="I227" i="9" s="1"/>
  <c r="O34" i="6"/>
  <c r="R29" i="6" s="1"/>
  <c r="O29" i="6" s="1"/>
  <c r="O2" i="6" s="1"/>
  <c r="D14" i="1" s="1"/>
  <c r="O200" i="6"/>
  <c r="Q184" i="7"/>
  <c r="I184" i="7" s="1"/>
  <c r="Q201" i="8"/>
  <c r="I201" i="8" s="1"/>
  <c r="R227" i="9"/>
  <c r="O227" i="9" s="1"/>
  <c r="Q8" i="13"/>
  <c r="I8" i="13" s="1"/>
  <c r="I3" i="13" s="1"/>
  <c r="C21" i="1" s="1"/>
  <c r="E21" i="1" s="1"/>
  <c r="Q194" i="7"/>
  <c r="I194" i="7" s="1"/>
  <c r="Q135" i="9"/>
  <c r="I135" i="9" s="1"/>
  <c r="R248" i="9"/>
  <c r="O248" i="9" s="1"/>
  <c r="Q29" i="8"/>
  <c r="I29" i="8" s="1"/>
  <c r="Q8" i="12"/>
  <c r="I8" i="12" s="1"/>
  <c r="I3" i="12" s="1"/>
  <c r="C20" i="1" s="1"/>
  <c r="E20" i="1" s="1"/>
  <c r="R29" i="8"/>
  <c r="O29" i="8" s="1"/>
  <c r="O2" i="8" s="1"/>
  <c r="D16" i="1" s="1"/>
  <c r="O9" i="14"/>
  <c r="R8" i="14" s="1"/>
  <c r="O8" i="14" s="1"/>
  <c r="O2" i="14" s="1"/>
  <c r="D22" i="1" s="1"/>
  <c r="Q8" i="14"/>
  <c r="I8" i="14" s="1"/>
  <c r="I3" i="14" s="1"/>
  <c r="C22" i="1" s="1"/>
  <c r="Q8" i="15"/>
  <c r="I8" i="15" s="1"/>
  <c r="I3" i="15" s="1"/>
  <c r="C23" i="1" s="1"/>
  <c r="E23" i="1" s="1"/>
  <c r="Q8" i="16"/>
  <c r="I8" i="16" s="1"/>
  <c r="I3" i="16" s="1"/>
  <c r="C24" i="1" s="1"/>
  <c r="E24" i="1" s="1"/>
  <c r="O2" i="9" l="1"/>
  <c r="D17" i="1" s="1"/>
  <c r="E17" i="1" s="1"/>
  <c r="I3" i="6"/>
  <c r="C14" i="1" s="1"/>
  <c r="I3" i="8"/>
  <c r="C16" i="1" s="1"/>
  <c r="E16" i="1" s="1"/>
  <c r="E22" i="1"/>
  <c r="I3" i="7"/>
  <c r="C15" i="1" s="1"/>
  <c r="E15" i="1" s="1"/>
  <c r="E14" i="1" l="1"/>
  <c r="C7" i="1" s="1"/>
  <c r="C6" i="1"/>
</calcChain>
</file>

<file path=xl/sharedStrings.xml><?xml version="1.0" encoding="utf-8"?>
<sst xmlns="http://schemas.openxmlformats.org/spreadsheetml/2006/main" count="6228" uniqueCount="1006">
  <si>
    <t>Firma: Prodin a.s.</t>
  </si>
  <si>
    <t>Rekapitulace ceny</t>
  </si>
  <si>
    <t>Stavba: MS2202 - Rekonstrukce silnice III/3437 Miřetice-křiž. III/35522 Včelákov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</si>
  <si>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</si>
  <si>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</si>
  <si>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</si>
  <si>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</si>
  <si>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</si>
  <si>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</si>
  <si>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</si>
  <si>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</si>
  <si>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</si>
  <si>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</si>
  <si>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</si>
  <si>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</si>
  <si>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MS2202</t>
  </si>
  <si>
    <t>Rekonstrukce silnice III/3437 Miřetice-křiž. III/35522 Včelákov</t>
  </si>
  <si>
    <t>O</t>
  </si>
  <si>
    <t>Rozpočet:</t>
  </si>
  <si>
    <t>0,00</t>
  </si>
  <si>
    <t>15,00</t>
  </si>
  <si>
    <t>21,00</t>
  </si>
  <si>
    <t>3</t>
  </si>
  <si>
    <t>2</t>
  </si>
  <si>
    <t>SO 011</t>
  </si>
  <si>
    <t>VŠEOBECNÉ POLOŽKY 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</si>
  <si>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</si>
  <si>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</si>
  <si>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</si>
  <si>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</si>
  <si>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</si>
  <si>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</si>
  <si>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</si>
  <si>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</si>
  <si>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</si>
  <si>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</si>
  <si>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</si>
  <si>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</si>
  <si>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</si>
  <si>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</si>
  <si>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</si>
  <si>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</si>
  <si>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</si>
  <si>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</si>
  <si>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</si>
  <si>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</si>
  <si>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</si>
  <si>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</si>
  <si>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</si>
  <si>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</si>
  <si>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</si>
  <si>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Zahrnuje veškeré náklady spojené s objednatelem požadovanými zkouškami. Předpokládané zkoušky (statika, lehká dynamická deska, rovinatost, jádrové vývrty apod.)</t>
  </si>
  <si>
    <t>VV</t>
  </si>
  <si>
    <t>1=1,000 [A]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</si>
  <si>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</si>
  <si>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</si>
  <si>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</si>
  <si>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</si>
  <si>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Kopané sondy na ověření průběhu podzemních sítí, vytyčení a ochrana inženýrských sítí</t>
  </si>
  <si>
    <t>zahrnuje veškeré náklady spojené s objednatelem požadovanými zařízeními</t>
  </si>
  <si>
    <t>Zahrnuje případnou ochranu inženýrských sítí dle požadavků správců při provádění sanací zemní pláně</t>
  </si>
  <si>
    <t>029113</t>
  </si>
  <si>
    <t>OSTATNÍ POŽADAVKY - GEODETICKÉ ZAMĚŘENÍ - CELKY</t>
  </si>
  <si>
    <t>Geodetické práce před výstavbou – vytyčení stavby</t>
  </si>
  <si>
    <t>zahrnuje veškeré náklady spojené s objednatelem požadovanými pracemi</t>
  </si>
  <si>
    <t>Geodetické práce po výstavbě – zaměření skutečného provedení</t>
  </si>
  <si>
    <t>02944</t>
  </si>
  <si>
    <t>OSTAT POŽADAVKY - DOKUMENTACE SKUTEČ PROVEDENÍ V DIGIT FORMĚ</t>
  </si>
  <si>
    <t>Dokumentace skutečného provedení stavby</t>
  </si>
  <si>
    <t>7</t>
  </si>
  <si>
    <t>02945</t>
  </si>
  <si>
    <t>OSTAT POŽADAVKY - GEOMETRICKÝ PLÁN</t>
  </si>
  <si>
    <t>HM</t>
  </si>
  <si>
    <t>500/100=5,000 [A]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</si>
  <si>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</si>
  <si>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</si>
  <si>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</si>
  <si>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</si>
  <si>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</si>
  <si>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</si>
  <si>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</si>
  <si>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</si>
  <si>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</si>
  <si>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</si>
  <si>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SOUBOR</t>
  </si>
  <si>
    <t>zahrnuje objednatelem povolené náklady na pořízení (event. pronájem), provozování, udržování a likvidaci zhotovitelova zařízení</t>
  </si>
  <si>
    <t>SO 012.1</t>
  </si>
  <si>
    <t>VŠEOBECNÉ POLOŽKY SO 102.1</t>
  </si>
  <si>
    <t>02610</t>
  </si>
  <si>
    <t>ZKOUŠENÍ KONSTRUKCÍ A PRACÍ ZKUŠEBNOU ZHOTOVITELE</t>
  </si>
  <si>
    <t>Průkazní zkoušky pro recyklaci (dávka asfaltového pojiva a cementu)</t>
  </si>
  <si>
    <t>334/100=3,340 [A]</t>
  </si>
  <si>
    <t>11</t>
  </si>
  <si>
    <t>SO 012.2</t>
  </si>
  <si>
    <t>VŠEOBECNÉ POLOŽKY SO 102.2</t>
  </si>
  <si>
    <t>6=6,000 [A]</t>
  </si>
  <si>
    <t>SO 012.3</t>
  </si>
  <si>
    <t>VŠEOBECNÉ POLOŽKY SO 102.3</t>
  </si>
  <si>
    <t>30=30,000 [A]</t>
  </si>
  <si>
    <t>SO 101</t>
  </si>
  <si>
    <t>III/3437, PRŮTAH MIŘETIC</t>
  </si>
  <si>
    <t>014111</t>
  </si>
  <si>
    <t>POPLATKY ZA SKLÁDKU TYP S-IO (INERTNÍ ODPAD)</t>
  </si>
  <si>
    <t>M3</t>
  </si>
  <si>
    <t>zemina, štěrk</t>
  </si>
  <si>
    <t>z  pol. 11332 
854,504=854,504 [A] 
z  pol. 12373.1 
337,286=337,286 [B] 
z  pol. 12373.2 
1180,500=1 180,500 [C] 
z  pol. 12924 
36*0,2=7,200 [D] 
z  pol. 13173 
24,7=24,700 [E] 
z  pol. 13273 
145,833=145,833 [F] 
z pol. 17491 - odpočet zásypu 
-174,555=- 174,555 [G] 
Celkem: A+B+C+D+E+F+G=2 375,468 [H]</t>
  </si>
  <si>
    <t>zahrnuje veškeré poplatky provozovateli skládky související s uložením odpadu na skládce.</t>
  </si>
  <si>
    <t>014121</t>
  </si>
  <si>
    <t>POPLATKY ZA SKLÁDKU TYP S-OO (OSTATNÍ ODPAD)</t>
  </si>
  <si>
    <t>betony, šachty, obruby</t>
  </si>
  <si>
    <t>z  pol. 11352 
151*0,25*0,35=13,213 [A] 
z  pol. 96616 
3,25=3,250 [B] 
z  pol. 96687 
16*0,5=8,000 [C] 
z  pol. 969233 
0,014*52,5=0,735 [D] 
z  pol. 969245 
0,026*37=0,962 [E] 
Celkem: A+B+C+D+E=26,160 [F]</t>
  </si>
  <si>
    <t>Penetrační makadam</t>
  </si>
  <si>
    <t>z  pol. 11333 
577,550=577,550 [A]</t>
  </si>
  <si>
    <t>014211</t>
  </si>
  <si>
    <t>POPLATKY ZA ZEMNÍK - ORNICE</t>
  </si>
  <si>
    <t>Nákup ornice na ohumusování svahů</t>
  </si>
  <si>
    <t>z pol. 18222 
162,000*0,1=16,200 [A]</t>
  </si>
  <si>
    <t>zahrnuje veškeré poplatky majiteli zemníku související s nákupem zeminy (nikoliv s otvírkou  
zemníku)</t>
  </si>
  <si>
    <t>02943</t>
  </si>
  <si>
    <t>OSTATNÍ POŽADAVKY - VYPRACOVÁNÍ RDS</t>
  </si>
  <si>
    <t>Zhotovéní realizační dokumentace stavby dle požadavků zhotovitele stavby.</t>
  </si>
  <si>
    <t>Zemní práce</t>
  </si>
  <si>
    <t>11332</t>
  </si>
  <si>
    <t>ODSTRANĚNÍ PODKLADŮ ZPEVNĚNÝCH PLOCH Z KAMENIVA NESTMELENÉHO</t>
  </si>
  <si>
    <t>Odstranění konstrukčních vrstev stávající komunikace z ŠD. Odvoz na skládku. 
Odměřeno planimetricky v programu AutoCad ze situačních výkresů a vzorových příčných řezů.</t>
  </si>
  <si>
    <t>km 0,000 - km 0,225 
7,64*225*0,28=481,320 [A] 
km 0,225 - km 0,385 
10,89*160*0,175=304,920 [B] 
km 0,385 - km 0,500 
8,48*115*0,07=68,264 [C] 
Celkem: A+B+C=854,504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</si>
  <si>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</si>
  <si>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</si>
  <si>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</si>
  <si>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Odstranění konstrukčních vrstev stávající komunikace z PM. Odvoz na skládku. 
Odměřeno planimetricky v programu AutoCad ze situačních výkresů a vzorových příčných řezů.</t>
  </si>
  <si>
    <t>km 0,000 - km 0,225 
7,64*225*0,110=189,090 [A] 
km 0,225 - km 0,385 
10,89*160*0,125=217,800 [B] 
km 0,385 - km 0,500 
8,48*115*0,175=170,660 [C] 
Celkem: A+B+C=577,550 [D]</t>
  </si>
  <si>
    <t>11352</t>
  </si>
  <si>
    <t>ODSTRANĚNÍ CHODNÍKOVÝCH A SILNIČNÍCH OBRUBNÍKŮ BETONOVÝCH</t>
  </si>
  <si>
    <t>M</t>
  </si>
  <si>
    <t>Odstranění betonových obrub vč. betonové lože. Odvod na skládku 
Odměřeno planimetricky v programu AutoCad ze situačních výkresů a vzorových příčných řezů.</t>
  </si>
  <si>
    <t>65+26+60=151,000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</si>
  <si>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</si>
  <si>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</si>
  <si>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</si>
  <si>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Odstranění žulových krajníků vč. betonové lože. Žulové krajníky budou očištěny a odvezeny na SÚS cestmistrovství Hlinsko 
Odměřeno planimetricky v programu AutoCad ze situačních výkresů.</t>
  </si>
  <si>
    <t>60+74+408+374=916,000 [A]</t>
  </si>
  <si>
    <t>11372</t>
  </si>
  <si>
    <t>FRÉZOVÁNÍ ZPEVNĚNÝCH PLOCH ASFALTOVÝCH</t>
  </si>
  <si>
    <t>Celoplošné frézování vozovky stávající komunikace 
Odměřeno planimetricky v programu AutoCad ze situačních výkresů a vzorových příčných řezů.</t>
  </si>
  <si>
    <t>km 0,000 - km 0,225 
7,64*225*0,06=103,140 [A] 
km 0,225 - km 0,385 
10,89*160*0,065=113,256 [B] 
km 0,385 - km 0,500 
8,48*115*0,045=43,884 [C] 
Napojení v asfaltových kom. v křižovatkách 
66*0,10=6,600 [D] 
Celkem: A+B+C+D=266,880 [E]</t>
  </si>
  <si>
    <t>113764</t>
  </si>
  <si>
    <t>FRÉZOVÁNÍ DRÁŽKY PRŮŘEZU DO 400MM2 V ASFALTOVÉ VOZOVCE</t>
  </si>
  <si>
    <t>Řezané spáry budou zpětně zality modifikovanou zálivkou 
Odměřeno planimetricky v programu AutoCad ze situačních výkresů.</t>
  </si>
  <si>
    <t>17,2+11+5,5+10,35+11,1+10,3=65,450 [A]</t>
  </si>
  <si>
    <t>Položka zahrnuje veškerou manipulaci s vybouranou sutí a s vybouranými hmotami vč. uložení na skládku.</t>
  </si>
  <si>
    <t>12</t>
  </si>
  <si>
    <t>12373</t>
  </si>
  <si>
    <t>ODKOP PRO SPOD STAVBU SILNIC A ŽELEZNIC TŘ. I</t>
  </si>
  <si>
    <t>Odstranění zeminy pro zřízení konstrukčních vrstev vozovky a autobusového zálivu 
Odměřeno planimetricky v programu AutoCad ze situačních výkresů a vzorových příčných řezů.</t>
  </si>
  <si>
    <t>km 0,225 - km 0,385 
10,89*160*0,085=148,104 [A] 
km 0,385 - km 0,500 
8,48*115*0,160=156,032 [B] 
v místě zálivu BUS km 0,308 50    
130*0,255=33,150 [C] 
Celkem: A+B+C=337,286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</si>
  <si>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</si>
  <si>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</si>
  <si>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Odstranění zeminy a zahliněné ŠD pro sanaci zemní pláně. Odvoz na skládku. Sanace zemní pláně je uvažovaná na 75 % plochy úseku. Čerpání se souhlasem TDI 
Odměřeno planimetricky v programu AutoCad ze situačních výkresů a vzorových příčných řezů.</t>
  </si>
  <si>
    <t>(7,87*500)*0,4*0,75=1 180,500 [A]</t>
  </si>
  <si>
    <t>14</t>
  </si>
  <si>
    <t>12573</t>
  </si>
  <si>
    <t>VYKOPÁVKY ZE ZEMNÍKŮ A SKLÁDEK TŘ. I</t>
  </si>
  <si>
    <t>z pol. 17491 
174,555=174,555 [A] 
z pol. 18221 
162,000*0,1=16,200 [B] 
Celkem: A+B=190,755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</si>
  <si>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</si>
  <si>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</si>
  <si>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12924</t>
  </si>
  <si>
    <t>ČIŠTĚNÍ KRAJNIC OD NÁNOSU TL. DO 200MM</t>
  </si>
  <si>
    <t>M2</t>
  </si>
  <si>
    <t>Odstranění nánosů a drnu ze stávajících krajnic 
Odměřeno planimetricky v programu AutoCad ze situačních výkresů a vzorových příčných řezů.</t>
  </si>
  <si>
    <t>19+17=36,000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</si>
  <si>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</si>
  <si>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</si>
  <si>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129971</t>
  </si>
  <si>
    <t>ČIŠTĚNÍ POTRUBÍ DN DO 1000MM</t>
  </si>
  <si>
    <t>pročištění trouby propustku DN 1000 tlakovou vodou. 
Odměřeno planimetricky v programu AutoCad ze situačních výkresů.</t>
  </si>
  <si>
    <t>Příčný propustek v km 0,465 28 
13=13,000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</si>
  <si>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</si>
  <si>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</si>
  <si>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13173</t>
  </si>
  <si>
    <t>HLOUBENÍ JAM ZAPAŽ I NEPAŽ TŘ. I</t>
  </si>
  <si>
    <t>Uliční vpust prefabrikovaná DN 500 
Odměřeno planimetricky v programu AutoCad ze situačních výkresů.</t>
  </si>
  <si>
    <t>19*1,0*1,0*1,3=24,700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</si>
  <si>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</si>
  <si>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</si>
  <si>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</si>
  <si>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</si>
  <si>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Odstranění stávajících přípojek UV 
Výkop stávající  kanalizace 
Výkop pro nové přípojky k UV 
Odměřeno planimetricky v programu AutoCad ze situačních výkresů.</t>
  </si>
  <si>
    <t>Odstranění stávajících přípojek UV DN 150 hl. uložení cca 1,2m 
(1+1+8+8,5+8+8+8+8,5+1,5)*0,8*1,2=50,400 [A] 
Výkop pro odstranění betonové trouby DN 300 stávajícího kanalizace v případě havarijního stavu. Čerpání se souhlasem TDI 
1,2*1,4*37 -(3,14*0,4*0,4/4*37)=57,513 [B] 
Přípojky od uličních vpustí PVC DN 150 SN 16 
39,5*0,8*1,2=37,920 [C] 
Celkem: A+B+C=145,833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</si>
  <si>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</si>
  <si>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19</t>
  </si>
  <si>
    <t>17120</t>
  </si>
  <si>
    <t>ULOŽENÍ SYPANINY DO NÁSYPŮ A NA SKLÁDKY BEZ ZHUTNĚNÍ</t>
  </si>
  <si>
    <t>V této položce uvažováno uložení hmot na trvalou skládku, přičemž položka obsahuje i veškerou manipulaci na staveništi - odvoz např. přes mezideponie, apod.</t>
  </si>
  <si>
    <t>z  pol. 11332 
854,504=854,504 [A] 
z  pol. 11333 
577,550=577,550 [B] 
z  pol. 11372 
266,880=266,880 [C] 
z  pol. 12373.1 
337,286=337,286 [D] 
z  pol. 12373.2 
1180,500=1 180,500 [E] 
z  pol. 12924 
36*0,2=7,200 [F] 
z  pol. 13173 
24,7=24,700 [G] 
z  pol. 13273 
145,833=145,833 [H] 
Celkem: A+B+C+D+E+F+G+H=3 394,453 [I]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</si>
  <si>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</si>
  <si>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</si>
  <si>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17380</t>
  </si>
  <si>
    <t>ZEMNÍ KRAJNICE A DOSYPÁVKY Z NAKUPOVANÝCH MATERIÁLŮ</t>
  </si>
  <si>
    <t>Únosný podklad pod krajnice – nenamrzavý materiál – zhutněno 
Odměřeno planimetricky v programu AutoCad ze situačních výkresů a vzorových příčných řezů.</t>
  </si>
  <si>
    <t>(0,15*0,40)*72=4,320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</si>
  <si>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</si>
  <si>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</si>
  <si>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17491</t>
  </si>
  <si>
    <t>ZÁSYP JAM A RÝH Z JINÝCH MATERIÁLŮ</t>
  </si>
  <si>
    <t>Dosypání prostoru za obrubou v místě budoucích chodníků z důvodu zúžení komunikace. Bude použita ŠD vyzískaná na stavbě. 
Odměřeno planimetricky v programu AutoCad ze situačních výkresů a vzorových příčných řezů.</t>
  </si>
  <si>
    <t>(136+47+15+62+11)*0,28+44*0,49=97,440 [A] 
Odstranění stávajících přípojek UV DN 150 hl. uložení cca 1,2m 
(1+1+8+8,5+8+8+8+8,5+1,5)*0,8*1,2=50,400 [B] 
Uliční vpust prefabrikovaná DN 500  
19*0,5*0,5*1,3=6,175 [C] 
Přípojky od uličních vpustí PVC DN 150 SN 16 
39,5*0,8*0,65=20,540 [D] 
Celkem: A+B+C+D=174,555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</si>
  <si>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</si>
  <si>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</si>
  <si>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</si>
  <si>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</si>
  <si>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Zásyp a obsyp ŠP 0/22 
Odměřeno planimetricky v programu AutoCad ze situačních výkresů a vzorových příčných řezů.</t>
  </si>
  <si>
    <t>Obsyp kanalizace ŠP 
1,2*1,5*37 -(3,14*0,4*0,4/4*37)=61,953 [A] 
Přípojky od uličních vpustí PVC DN 150 SN 16 
39,5*0,8*0,45=14,220 [B] 
Celkem: A+B=76,173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</si>
  <si>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</si>
  <si>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23</t>
  </si>
  <si>
    <t>18110</t>
  </si>
  <si>
    <t>ÚPRAVA PLÁNĚ SE ZHUTNĚNÍM V HORNINĚ TŘ. I</t>
  </si>
  <si>
    <t>Přehutnění zemní pláně 
Odměřeno planimetricky v programu AutoCad ze situačních výkresů a vzorových příčných řezů.</t>
  </si>
  <si>
    <t>3735+145=3 880,000 [A]</t>
  </si>
  <si>
    <t>položka zahrnuje úpravu pláně včetně vyrovnání výškových rozdílů. Míru zhutnění určuje  
projekt.</t>
  </si>
  <si>
    <t>24</t>
  </si>
  <si>
    <t>18221</t>
  </si>
  <si>
    <t>ROZPROSTŘENÍ ORNICE VE SVAHU V TL DO 0,10M</t>
  </si>
  <si>
    <t>Ohumusování a osetí v tl. 100 mm 
Odměřeno planimetricky v programu AutoCad ze situačních výkresů a vzorových příčných řezů.</t>
  </si>
  <si>
    <t>162=162,000 [A]</t>
  </si>
  <si>
    <t>položka zahrnuje: 
nutné přemístění ornice z dočasných skládek vzdálených do 50m 
rozprostření ornice v předepsané tloušťce ve svahu přes 1:5</t>
  </si>
  <si>
    <t>25</t>
  </si>
  <si>
    <t>18242</t>
  </si>
  <si>
    <t>ZALOŽENÍ TRÁVNÍKU HYDROOSEVEM NA ORNICI</t>
  </si>
  <si>
    <t>Ohumusování a osetí v tl. 100 mm.</t>
  </si>
  <si>
    <t>Zahrnuje dodání předepsané travní směsi, hydroosev na ornici, zalévání, první pokosení, to vše bez ohledu na sklon terénu</t>
  </si>
  <si>
    <t>Základy</t>
  </si>
  <si>
    <t>26</t>
  </si>
  <si>
    <t>21461E</t>
  </si>
  <si>
    <t>SEPARAČNÍ GEOTEXTILIE DO 500G/M2</t>
  </si>
  <si>
    <t>Separační geotextilie 500g/m2 na pláni v místě autobusového zálivu. CBR&gt;3kN, dle TP 97. 
Odměřeno planimetricky v programu AutoCad ze situačních výkresů a vzorových příčných řezů.</t>
  </si>
  <si>
    <t>145=145,000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</si>
  <si>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</si>
  <si>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</si>
  <si>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27</t>
  </si>
  <si>
    <t>31717</t>
  </si>
  <si>
    <t>KOVOVÉ KONSTRUKCE PRO KOTVENÍ ŘÍMSY</t>
  </si>
  <si>
    <t>KG</t>
  </si>
  <si>
    <t>Kotvení římsy dle VL4, kotvení po 1 m</t>
  </si>
  <si>
    <t>Příčné propustky 
Propustek v km 0,495 28 
6 ks na 1 římsy; uvažováno 7 kg/kotvu 
6*2*7=84,000 [A]</t>
  </si>
  <si>
    <t>Položka zahrnuje dodávku (výrobu) kotevního prvku předepsaného tvaru a jeho osazení do předepsané polohy včetně nezbytných prací (vrty, zálivky apod.)</t>
  </si>
  <si>
    <t>28</t>
  </si>
  <si>
    <t>317325</t>
  </si>
  <si>
    <t>ŘÍMSY ZE ŽELEZOBETONU DO C30/37</t>
  </si>
  <si>
    <t>Železobetonová monolitická římsa C 30/37 XF4 XC4 XD3 vč. bednění</t>
  </si>
  <si>
    <t>Příčné propustky 
Propustek v km 0,495 28 
(0,6*6,5*0,5)+(0,6*6,5*0,5)=3,900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</si>
  <si>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</si>
  <si>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</si>
  <si>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29</t>
  </si>
  <si>
    <t>451315</t>
  </si>
  <si>
    <t>PODKLADNÍ A VÝPLŇOVÉ VRSTVY Z PROSTÉHO BETONU C30/37</t>
  </si>
  <si>
    <t>lože pod dlažbu beton C 30/37 XF3 v min. tl. 100 mm 
Odměřeno planimetricky v programu AutoCad ze situačních výkresů a vzorových příčných řezů.</t>
  </si>
  <si>
    <t>příčný propustek v km 0,465 28 
Nátokové čelo 
((3,7*3) -(3,14*1,1*1,1/4))*0,1=1,015 [A] 
Výtokové čelo 
((3,7*3) -(3,14*1,1*1,1/4))*0,1=1,015 [B] 
Celkem: A+B=2,030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</si>
  <si>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</si>
  <si>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</si>
  <si>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45157</t>
  </si>
  <si>
    <t>PODKLADNÍ A VÝPLŇOVÉ VRSTVY Z KAMENIVA TĚŽENÉHO</t>
  </si>
  <si>
    <t>Štěrkopískové lože pod troubu v tl. 100 mm 
Odměřeno planimetricky v programu AutoCad ze situačních výkresů a vzorových příčných řezů.</t>
  </si>
  <si>
    <t>Přípojky od uličních vpustí PVC DN 150 SN 16 
39,5*0,8*0,1=3,160 [B]</t>
  </si>
  <si>
    <t>položka zahrnuje dodávku předepsaného kameniva, mimostaveništní a vnitrostaveništní dopravu a jeho uložení  
není-li v zadávací dokumentaci uvedeno jinak, jedná se o nakupovaný materiál</t>
  </si>
  <si>
    <t>31</t>
  </si>
  <si>
    <t>46251</t>
  </si>
  <si>
    <t>ZÁHOZ Z LOMOVÉHO KAMENE</t>
  </si>
  <si>
    <t>zához z těžkého lomového kamene na sucho na vtoku příčného propustku v km 0,465 28 
Odměřeno planimetricky v programu AutoCad ze situačních výkresů a vzorových příčných řezů.</t>
  </si>
  <si>
    <t>Příčný propustek v km 0,465 28 
1,5*2*2*0,5=3,000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</si>
  <si>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</si>
  <si>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32</t>
  </si>
  <si>
    <t>465512</t>
  </si>
  <si>
    <t>DLAŽBY Z LOMOVÉHO KAMENE NA MC</t>
  </si>
  <si>
    <t>opevnění lomovým kamenem tl. 200 mm do betonu min. tl. 100 mm 
Odměřeno planimetricky v programu AutoCad ze situačních výkresů a vzorových příčných řezů.</t>
  </si>
  <si>
    <t>příčný propustek v km 0,465 28 
Nátokové čelo 
((3,7*3) -(3,14*1,1*1,1/4))*0,2=2,030 [A] 
Výtokové čelo 
((3,7*3) -(3,14*1,1*1,1/4))*0,2=2,030 [B] 
Celkem: A+B=4,060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</si>
  <si>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</si>
  <si>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</si>
  <si>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</si>
  <si>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562101</t>
  </si>
  <si>
    <t>VOZOVKOVÉ VRSTVY Z MATERIÁLŮ STABIL CEMENTEM TŘ I</t>
  </si>
  <si>
    <t>Stabilizace cementem SC C 8/10 v tl. 230 mm v místě autobusového zálivu. ČSN EN 14 227-1. 
Odměřeno planimetricky v programu AutoCad ze situačních výkresů a vzorových příčných řezů.</t>
  </si>
  <si>
    <t>145*0,23=33,350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</si>
  <si>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</si>
  <si>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</si>
  <si>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56313</t>
  </si>
  <si>
    <t>VOZOVKOVÉ VRSTVY Z MECHANICKY ZPEVNĚNÉHO KAMENIVA TL. DO 150MM</t>
  </si>
  <si>
    <t>Mechanicky zpevněné kamenino MZK fr. 0/32 v tl. 150 mm. ČSN EN 13285; ČSN 736126-1 
Odměřeno planimetricky v programu AutoCad ze situačních výkresů a vzorových příčných řezů.</t>
  </si>
  <si>
    <t>6,99*500=3 495,000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</si>
  <si>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</si>
  <si>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</si>
  <si>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56330</t>
  </si>
  <si>
    <t>VOZOVKOVÉ VRSTVY ZE ŠTĚRKODRTI</t>
  </si>
  <si>
    <t>Štěrkodrť ŠDa fr. 0/32 v tl. 250 mm v místě autobusového zálivu. ČSN EN 13285; ČSN 736126-1 
Odměřeno planimetricky v programu AutoCad ze situačních výkresů a vzorových příčných řezů.</t>
  </si>
  <si>
    <t>145*0,25=36,250 [A]</t>
  </si>
  <si>
    <t>36</t>
  </si>
  <si>
    <t>Štěrkodrť ŠDa fr. 0/63 v tl. 200 mm. ČSN EN 13285; ČSN 736126-1 
Odměřeno planimetricky v programu AutoCad ze situačních výkresů a vzorových příčných řezů.</t>
  </si>
  <si>
    <t>7,47*500*0,2=747,000 [A]</t>
  </si>
  <si>
    <t>37</t>
  </si>
  <si>
    <t>Štěrkodrť ŠDa fr. 0/125 v tl. 400 mm pro sanaci aktivní zóny zemní pláně. Počítáno na 75% z celkové plochy úseku. ČSN EN 13285; ČSN 736126-1. Čerpání se souhlasem TDI 
Odměřeno planimetricky v programu AutoCad ze situačních výkresů a vzorových příčných řezů.</t>
  </si>
  <si>
    <t>(7,87*500)*0,75*0,4=1 180,500 [A]</t>
  </si>
  <si>
    <t>38</t>
  </si>
  <si>
    <t>56960</t>
  </si>
  <si>
    <t>ZPEVNĚNÍ KRAJNIC Z RECYKLOVANÉHO MATERIÁLU</t>
  </si>
  <si>
    <t>Dosypání nezpevněné krajnice z frézingu 0-22 v tl. 0,15m. Využit frézing ze stavby. 
Odměřeno planimetricky v programu AutoCad ze situačních výkresů a vzorových příčných řezů.</t>
  </si>
  <si>
    <t>(19+17)*0,15=5,400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</si>
  <si>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</si>
  <si>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39</t>
  </si>
  <si>
    <t>572123</t>
  </si>
  <si>
    <t>INFILTRAČNÍ POSTŘIK Z EMULZE DO 1,0KG/M2</t>
  </si>
  <si>
    <t>Infiltrační postřik 1,0 kg/m2. ČSN EN 13808; ČSN 73 6129. Pod ACP 
Odměřeno planimetricky v programu AutoCad ze situačních výkresů a vzorových příčných řezů.</t>
  </si>
  <si>
    <t>7,08*500=3 540,000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</si>
  <si>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</si>
  <si>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</si>
  <si>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</si>
  <si>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</si>
  <si>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Spojovací postřik kationaktivní emulzí, po vyštěpení 0,5kg/m2. ČSN EN 13808; ČSN 736129. Pod ACO. 
Odměřeno planimetricky v programu AutoCad ze situačních výkresů a vzorových příčných řezů.</t>
  </si>
  <si>
    <t>3535=3 535,000 [A] 
Napojení v asfaltových kom. v křižovatkách 
66=66,000 [B] 
Celkem: A+B=3 601,000 [C]</t>
  </si>
  <si>
    <t>41</t>
  </si>
  <si>
    <t>572214</t>
  </si>
  <si>
    <t>SPOJOVACÍ POSTŘIK Z MODIFIK EMULZE DO 0,5KG/M2</t>
  </si>
  <si>
    <t>Spojovací postřik kationaktivní emulzí modifikovaný, po vyštěpení 0,5kg/m2. ČSN EN 13808; ČSN 736129. Pod ACP. 
Odměřeno planimetricky v programu AutoCad ze situačních výkresů a vzorových příčných řezů.</t>
  </si>
  <si>
    <t>Napojení v asfaltových kom. v křižovatkách 
68=68,000 [C]</t>
  </si>
  <si>
    <t>42</t>
  </si>
  <si>
    <t>574A34</t>
  </si>
  <si>
    <t>ASFALTOVÝ BETON PRO OBRUSNÉ VRSTVY ACO 11+, 11S TL. 40MM</t>
  </si>
  <si>
    <t>Asfaltový beton pro obrusné vrstvy ACO 11+ 50/70 v tl. 40 mm. ČSN EN 13108-1; ČSN 736121 
Odměřeno planimetricky v programu AutoCad ze situačních výkresů a vzorových příčných řezů.</t>
  </si>
  <si>
    <t>7,07*500=3 535,000 [A] 
Napojení v asfaltových kom. v křižovatkách 
66=66,000 [B] 
Celkem: A+B=3 601,000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</si>
  <si>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</si>
  <si>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</si>
  <si>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574F56CRmB</t>
  </si>
  <si>
    <t>ASFALTOVÝ BETON PRO PODKLADNÍ VRSTVY MODIFIK ACP 16+, 16S CRmB TL. 60MM</t>
  </si>
  <si>
    <t>Asfaltový beton pro podkladní vrstvy modifikovaný ACP 16S CRmB v tl. 60 mm. Vrstva se zvýšenou odolností proti prokopírování trhlin. Obsah pryžového granulátu 15-25%. ČSN EN 13108-1; TP148 
Odměřeno planimetricky v programu AutoCad ze situačních výkresů a vzorových příčných řezů.</t>
  </si>
  <si>
    <t>7,08*500=3 540,000 [A] 
Napojení v asfaltových kom. v křižovatkách 
68=68,000 [B] 
Celkem: A+B=3 608,000 [C]</t>
  </si>
  <si>
    <t>44</t>
  </si>
  <si>
    <t>58221</t>
  </si>
  <si>
    <t>DLÁŽDĚNÉ KRYTY Z DROBNÝCH KOSTEK DO LOŽE Z KAMENIVA</t>
  </si>
  <si>
    <t>Žulová kostka drobná K10 v místě autobusového zálivu. Zalití spar MC. ČSN 73 6131 
Odměřeno planimetricky v programu AutoCad ze situačních výkresů a vzorových příčných řezů.</t>
  </si>
  <si>
    <t>116=116,000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</si>
  <si>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</si>
  <si>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</si>
  <si>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45</t>
  </si>
  <si>
    <t>702232</t>
  </si>
  <si>
    <t>KABELOVÁ CHRÁNIČKA ZEMNÍ DĚLENÁ DN PŘES 100 DO 200 MM</t>
  </si>
  <si>
    <t>Půlená chránička na ochranu kabelového vedení 
Odměřeno planimetricky v programu AutoCad ze situačních výkresů a vzorových příčných řezů.</t>
  </si>
  <si>
    <t>70=70,000 [A]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</si>
  <si>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</si>
  <si>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Potrubí</t>
  </si>
  <si>
    <t>46</t>
  </si>
  <si>
    <t>82445</t>
  </si>
  <si>
    <t>POTRUBÍ Z TRUB ŽELEZOBETONOVÝCH DN DO 300MM</t>
  </si>
  <si>
    <t>ŽB trouba hrdlová DN 300 dešťové kanalizace v případě havarijního stavu. Čerpání se souhlasem TDI 
37=37,000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</si>
  <si>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</si>
  <si>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47</t>
  </si>
  <si>
    <t>87433</t>
  </si>
  <si>
    <t>POTRUBÍ Z TRUB PLASTOVÝCH ODPADNÍCH DN DO 150MM</t>
  </si>
  <si>
    <t>Trubka PVC DN 150 SN 16. Nové přípojky od uličních vpustí 
Odměřeno planimetricky v programu AutoCad ze situačních výkresů</t>
  </si>
  <si>
    <t>39,50=39,500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</si>
  <si>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</si>
  <si>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48</t>
  </si>
  <si>
    <t>89712</t>
  </si>
  <si>
    <t>VPUSŤ KANALIZAČNÍ ULIČNÍ KOMPLETNÍ Z BETONOVÝCH DÍLCŮ</t>
  </si>
  <si>
    <t>KUS</t>
  </si>
  <si>
    <t>Uliční vpust prefabrikovaná DN 500 s kalovým košem a litinovou mříží D400. 
Odměřeno planimetricky v programu AutoCad ze situačních výkresů a vzorových příčných řezů.</t>
  </si>
  <si>
    <t>19=19,000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</si>
  <si>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</si>
  <si>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49</t>
  </si>
  <si>
    <t>89921</t>
  </si>
  <si>
    <t>VÝŠKOVÁ ÚPRAVA POKLOPŮ</t>
  </si>
  <si>
    <t>Výšková úprava šachet kanalizace 
Odměřeno planimetricky v programu AutoCad ze situačních výkresů.</t>
  </si>
  <si>
    <t>11=11,000 [A]</t>
  </si>
  <si>
    <t>- položka výškové úpravy zahrnuje všechny nutné práce a materiály pro zvýšení nebo snížení zařízení (včetně nutné úpravy stávajícího povrchu vozovky nebo chodníku).</t>
  </si>
  <si>
    <t>50</t>
  </si>
  <si>
    <t>89980</t>
  </si>
  <si>
    <t>TELEVIZNÍ PROHLÍDKA POTRUBÍ</t>
  </si>
  <si>
    <t>Kamerová zkouška dešťové kanalizace v případě havarijního stavu. Čerpání se souhlasem TDI.  
37=37,000 [A]</t>
  </si>
  <si>
    <t>položka zahrnuje prohlídku potrubí televizní kamerou, záznam prohlídky na nosičích DVD a vyhotovení závěrečného písemného protokolu</t>
  </si>
  <si>
    <t>Ostatní konstrukce a práce</t>
  </si>
  <si>
    <t>51</t>
  </si>
  <si>
    <t>9112A1</t>
  </si>
  <si>
    <t>ZÁBRADLÍ MOSTNÍ S VODOR MADLY - DODÁVKA A MONTÁŽ</t>
  </si>
  <si>
    <t>Dopravně – bezpečnostní zábradlí s vodorovnou výplní včetně výrobní dokumentace. 
Odměřeno planimetricky v programu AutoCad ze situačních výkresů a vzorových příčných řezů.</t>
  </si>
  <si>
    <t>Příčný propustek v km 0,465 28 
6+6=12,000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</si>
  <si>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</si>
  <si>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52</t>
  </si>
  <si>
    <t>9112A3</t>
  </si>
  <si>
    <t>ZÁBRADLÍ MOSTNÍ S VODOR MADLY - DEMONTÁŽ S PŘESUNEM</t>
  </si>
  <si>
    <t>Propustek v km 0,495 28. Odvoz na skládku. 
Odměřeno planimetricky v programu AutoCad ze situačních výkresů</t>
  </si>
  <si>
    <t>6+6=12,000 [A]</t>
  </si>
  <si>
    <t>položka zahrnuje:  
- demontáž a odstranění zařízení  
- jeho odvoz na předepsané místo</t>
  </si>
  <si>
    <t>53</t>
  </si>
  <si>
    <t>91228</t>
  </si>
  <si>
    <t>SMĚROVÉ SLOUPKY Z PLAST HMOT VČETNĚ ODRAZNÉHO PÁSKU</t>
  </si>
  <si>
    <t>Směrové sloupky platové bílé 
Odměřeno planimetricky v programu AutoCad ze situačních výkresů a vzorových příčných řezů.</t>
  </si>
  <si>
    <t>4=4,000 [A]</t>
  </si>
  <si>
    <t>položka zahrnuje:  
- dodání a osazení sloupku včetně nutných zemních prací  
- vnitrostaveništní a mimostaveništní doprava  
- odrazky plastové nebo z retroreflexní fólie</t>
  </si>
  <si>
    <t>54</t>
  </si>
  <si>
    <t>Směrové sloupky červené 
Odměřeno planimetricky v programu AutoCad ze situačních výkresů a vzorových příčných řezů.</t>
  </si>
  <si>
    <t>2=2,000 [A]</t>
  </si>
  <si>
    <t>55</t>
  </si>
  <si>
    <t>91235R</t>
  </si>
  <si>
    <t>PLAŠIČ ZVĚŘE NA SMĚROVÝ SLOUPEK</t>
  </si>
  <si>
    <t>Montáž na směrové sloupky Z11a a Z11b dle TP 130 
Odměřeno planimetricky v programu AutoCad ze situačních výkresů</t>
  </si>
  <si>
    <t>56</t>
  </si>
  <si>
    <t>914131</t>
  </si>
  <si>
    <t>DOPRAVNÍ ZNAČKY ZÁKLADNÍ VELIKOSTI OCELOVÉ FÓLIE TŘ 2 - DODÁVKA A MONTÁŽ</t>
  </si>
  <si>
    <t>Dopravní značky základní velikosti 
Odměřeno planimetricky v programu AutoCad ze situačních výkresů</t>
  </si>
  <si>
    <t>16=16,000 [A]</t>
  </si>
  <si>
    <t>položka zahrnuje:  
- dodávku a montáž značek v požadovaném provedení</t>
  </si>
  <si>
    <t>57</t>
  </si>
  <si>
    <t>914133</t>
  </si>
  <si>
    <t>DOPRAVNÍ ZNAČKY ZÁKLADNÍ VELIKOSTI OCELOVÉ FÓLIE TŘ 2 - DEMONTÁŽ</t>
  </si>
  <si>
    <t>Odstranění stávajících dopravních značek základní velikosti 
Odměřeno planimetricky v programu AutoCad ze situačních výkresů</t>
  </si>
  <si>
    <t>13=13,000 [A]</t>
  </si>
  <si>
    <t>Položka zahrnuje odstranění, demontáž a odklizení materiálu s odvozem na předepsané  
místo</t>
  </si>
  <si>
    <t>58</t>
  </si>
  <si>
    <t>914321</t>
  </si>
  <si>
    <t>DOPRAV ZNAČKY ZMENŠ VEL OCEL FÓLIE TŘ 1 - DODÁVKA A MONT</t>
  </si>
  <si>
    <t>Dopravní značky zmenšené velikosti 
C4a v místě ostrůvku 
Odměřeno planimetricky v programu AutoCad ze situačních výkresů</t>
  </si>
  <si>
    <t>59</t>
  </si>
  <si>
    <t>914911</t>
  </si>
  <si>
    <t>SLOUPKY A STOJKY DOPRAVNÍCH ZNAČEK Z OCEL TRUBEK SE ZABETONOVÁNÍM - DODÁVKA A MONTÁŽ</t>
  </si>
  <si>
    <t>Sloupky a stojky DZ z ocel. trubek včetně základu 
Odměřeno planimetricky v programu AutoCad ze situačních výkresů</t>
  </si>
  <si>
    <t>14=14,000 [A]</t>
  </si>
  <si>
    <t>položka zahrnuje:  
- sloupky a upevňovací zařízení včetně jejich osazení (betonová patka, zemní práce)</t>
  </si>
  <si>
    <t>60</t>
  </si>
  <si>
    <t>914913</t>
  </si>
  <si>
    <t>SLOUPKY A STOJKY DZ Z OCEL TRUBEK ZABETON DEMONTÁŽ</t>
  </si>
  <si>
    <t>Odstranění stávajících sloupků od SDZ vč. základů 
Odměřeno planimetricky v programu AutoCad ze situačních výkresů</t>
  </si>
  <si>
    <t>9=9,000 [A]</t>
  </si>
  <si>
    <t>61</t>
  </si>
  <si>
    <t>915111</t>
  </si>
  <si>
    <t>VODOROVNÉ DOPRAVNÍ ZNAČENÍ BARVOU HLADKÉ - DODÁVKA A POKLÁDKA</t>
  </si>
  <si>
    <t>Odměřeno planimetricky v programu AutoCad ze situačních výkresů</t>
  </si>
  <si>
    <t>Vodící čára V4 š. 0,125m  
(54+34+12)*0,125=12,500 [A] 
Vodící čára V4 (0,5/0,5/0,125) 
(45+11)*(0,5/1,0)*0,125=3,500 [B] 
Podélná čára V2b (1,5/1,5/0,125) 
(37+20)*(1,5/3,0)*0,125=3,563 [C] 
V11a š. 0,125m 
18*2*0,125=4,500 [D] 
V13 
7=7,000 [E] 
Celkem: A+B+C+D+E=31,063 [F]</t>
  </si>
  <si>
    <t>položka zahrnuje:  
- dodání a pokládku nátěrového materiálu (měří se pouze natíraná plocha)  
- předznačení a reflexní úpravu</t>
  </si>
  <si>
    <t>62</t>
  </si>
  <si>
    <t>915211</t>
  </si>
  <si>
    <t>VODOROVNÉ DOPRAVNÍ ZNAČENÍ PLASTEM HLADKÉ - DODÁVKA A POKLÁDKA</t>
  </si>
  <si>
    <t>63</t>
  </si>
  <si>
    <t>915401</t>
  </si>
  <si>
    <t>VODOROVNÉ DOPRAVNÍ ZNAČENÍ BETON PREFABRIK - DODÁVKA A POKLÁDKA</t>
  </si>
  <si>
    <t>Betonová přídlažba – vodící pásek bílý v tl. 100 mm v š. 250 mm 
Odměřeno planimetricky v programu AutoCad ze situačních výkresů a vzorových příčných řezů.</t>
  </si>
  <si>
    <t>(375+93+106+284)*0,25=214,500 [A]</t>
  </si>
  <si>
    <t>zahrnuje dodávku betonových prefabrikátů a jejich osazení do předepsaného lože</t>
  </si>
  <si>
    <t>64</t>
  </si>
  <si>
    <t>91551</t>
  </si>
  <si>
    <t>VODOROVNÉ DOPRAVNÍ ZNAČENÍ - PŘEDEM PŘIPRAVENÉ SYMBOLY</t>
  </si>
  <si>
    <t>Nápis "BUS" 
4=4,000 [A]</t>
  </si>
  <si>
    <t>položka zahrnuje:  
- dodání a pokládku předepsaného symbolu  
- zahrnuje předznačení a reflexní úpravu</t>
  </si>
  <si>
    <t>65</t>
  </si>
  <si>
    <t>917224</t>
  </si>
  <si>
    <t>SILNIČNÍ A CHODNÍKOVÉ OBRUBY Z BETONOVÝCH OBRUBNÍKŮ ŠÍŘ 150MM</t>
  </si>
  <si>
    <t>Betonová obruba silniční 150x250x1000 mm 
Odměřeno planimetricky v programu AutoCad ze situačních výkresů a vzorových příčných řezů.</t>
  </si>
  <si>
    <t>642=642,000 [A]</t>
  </si>
  <si>
    <t>Položka zahrnuje:  
dodání a pokládku betonových obrubníků o rozměrech předepsaných zadávací dokumentací betonové lože i boční betonovou opěrku.</t>
  </si>
  <si>
    <t>66</t>
  </si>
  <si>
    <t>Betonová obruba silniční nájezdová 150x150x1000 mm 
V místě sjezdů a míst usnadňující přecházení 
Odměřeno planimetricky v programu AutoCad ze situačních výkresů a vzorových příčných řezů.</t>
  </si>
  <si>
    <t>6+4+4+5+5+6+6+4+4+3+1,3+7,4+4+3+4+4+4+4+4+4+4+5+4+4,5+4+10+5+4+11+4+2,6+2,4+5+4,3+5=161,500 [A]</t>
  </si>
  <si>
    <t>67</t>
  </si>
  <si>
    <t>Přechodová obruba silniční v místě sjezdů a míst pro přecházení. Přechodovýh kus mezi obrubou 150x250x1000 a 150x150x1000. 
Odměřeno planimetricky v programu AutoCad ze situačních výkresů a vzorových příčných řezů.</t>
  </si>
  <si>
    <t>61=61,000 [A]</t>
  </si>
  <si>
    <t>68</t>
  </si>
  <si>
    <t>Betonová obruba silniční 150x300x1000 mm 
V místě nástupní hrany zastávek BUS 
Odměřeno planimetricky v programu AutoCad ze situačních výkresů a vzorových příčných řezů.</t>
  </si>
  <si>
    <t>12+10=22,000 [A]</t>
  </si>
  <si>
    <t>69</t>
  </si>
  <si>
    <t>91726</t>
  </si>
  <si>
    <t>KO OBRUBNÍKY BETONOVÉ</t>
  </si>
  <si>
    <t>Betonová obruba silniční KO ke kruhovým objezdům 300x195x600   
v místě sjezdů s výrazným výškovým rozdílem 
Odměřeno planimetricky v programu AutoCad ze situačních výkresů a vzorových příčných řezů.</t>
  </si>
  <si>
    <t>19+3+5+4+5=36,000 [A]</t>
  </si>
  <si>
    <t>70</t>
  </si>
  <si>
    <t>Betonová obruba silniční KO ke kruhovým objezdům přechodová 
přechodová obruba ke kruhovým objezdům 15 pravá 250-195 + přechodová obruba ke kruhovým objezdům 15 levá 195-250 
Odměřeno planimetricky v programu AutoCad ze situačních výkresů a vzorových příčných řezů.</t>
  </si>
  <si>
    <t>10=10,000 [A]</t>
  </si>
  <si>
    <t>71</t>
  </si>
  <si>
    <t>91772</t>
  </si>
  <si>
    <t>OBRUBA Z DLAŽEBNÍCH KOSTEK DROBNÝCH</t>
  </si>
  <si>
    <t>V místě autobusového zálivu a v místě účelové komunikace 
Odměřeno planimetricky v programu AutoCad ze situačních výkresů a vzorových příčných řezů.</t>
  </si>
  <si>
    <t>(61,2+15,6)*2=153,600 [A]</t>
  </si>
  <si>
    <t>Položka zahrnuje:  
dodání a pokládku jedné řady dlažebních kostek o rozměrech předepsaných zadávací  
dokumentací  
betonové lože i boční betonovou opěrku.</t>
  </si>
  <si>
    <t>72</t>
  </si>
  <si>
    <t>931324</t>
  </si>
  <si>
    <t>TĚSNĚNÍ DILATAČ SPAR ASF ZÁLIVKOU MODIFIK PRŮŘ DO 400MM2</t>
  </si>
  <si>
    <t>Řezané spáry budou zpětně zality modifikovanou zálivkou 
Odměřeno planimetricky v programu AutoCad ze situačních výkresů</t>
  </si>
  <si>
    <t>položka zahrnuje dodávku a osazení předepsaného materiálu, očištění ploch spáry před úpravou, očištění okolí spáry po úpravě  
nezahrnuje těsnící profil</t>
  </si>
  <si>
    <t>73</t>
  </si>
  <si>
    <t>96616</t>
  </si>
  <si>
    <t>BOURÁNÍ KONSTRUKCÍ ZE ŽELEZOBETONU</t>
  </si>
  <si>
    <t>Odstranění ŽB římsy 
Odměřeno planimetricky v programu AutoCad ze situačních výkresů</t>
  </si>
  <si>
    <t>Propustek v km 0,495 28 - římsa 
(6,5*0,5*0,5)*2=3,250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</si>
  <si>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</si>
  <si>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74</t>
  </si>
  <si>
    <t>96687</t>
  </si>
  <si>
    <t>VYBOURÁNÍ ULIČNÍCH VPUSTÍ KOMPLETNÍCH</t>
  </si>
  <si>
    <t>Odstranění stávajících vpustí 
Odměřeno planimetricky v programu AutoCad ze situačních výkresů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</si>
  <si>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</si>
  <si>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75</t>
  </si>
  <si>
    <t>966894R</t>
  </si>
  <si>
    <t>PŘEOSAZENÍ PODZEMNÍHO HYDRANTU</t>
  </si>
  <si>
    <t>Úprava polohy stávajícího podzemního hydrantu. Vysazení mimo obrubu do chodníku v km 0,370. 
Odměřeno planimetricky v programu AutoCad ze situačních výkresů</t>
  </si>
  <si>
    <t>76</t>
  </si>
  <si>
    <t>969233</t>
  </si>
  <si>
    <t>VYBOURÁNÍ POTRUBÍ DN DO 150MM KANALIZAČ</t>
  </si>
  <si>
    <t>Odstranění stávajících přípojek UV DN 150 hl. uložení cca 1,2m 
Odměřeno planimetricky v programu AutoCad ze situačních výkresů a vzorových příčných řezů.</t>
  </si>
  <si>
    <t>1+1+8+8,5+8+8+8+8,5+1,5=52,500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</si>
  <si>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</si>
  <si>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77</t>
  </si>
  <si>
    <t>969245</t>
  </si>
  <si>
    <t>VYBOURÁNÍ POTRUBÍ DN DO 300MM KANALIZAČ</t>
  </si>
  <si>
    <t>Odstranění betonové trouby DN 300 stávající dešťové kanalizace v případě havarijního stavu. Čerpání se souhlasem TDI 
Odměřeno planimetricky v programu AutoCad ze situačních výkresů</t>
  </si>
  <si>
    <t>7+7+8+15=37,000 [A]</t>
  </si>
  <si>
    <t>SO 102.1</t>
  </si>
  <si>
    <t>III/3437, MIŘETICE – KŘIŽ. III/35522; km 0,500 – km 0,834</t>
  </si>
  <si>
    <t>z  pol. 11332.2 
73,480=73,480 [A] 
z  pol. 11332.3 
270,908=270,908 [B] 
z  pol. 11332.4 
54,993=54,993 [C] 
z  pol. 12373.1 
66,420=66,420 [D] 
z  pol. 12373.2 
550,551=550,551 [E] 
z  pol. 12924 
312*0,2=62,400 [F] 
z  pol. 12933 
291*0,75=218,250 [G] 
z  pol. 13273 
142,612=142,612 [H] 
Celkem: A+B+C+D+E+F+G+H=1 439,614 [I]</t>
  </si>
  <si>
    <t>z  pol. 96613 
1,080=1,080 [A] 
z  pol. 96616 
1,710=1,710 [B] 
z  pol. 966345 
68,5*0,026=1,781 [C] 
Celkem: A+B+C=4,571 [D]</t>
  </si>
  <si>
    <t>z pol. 18222 
1316,4*0,10=131,640 [C]</t>
  </si>
  <si>
    <t>Odstranění konstrukčních vrstev z ŠD v místech sanací kraje vozovky. Uložení na mezideponii v místě stavby a zpětné rozprostření pro recyklaci. 
Odstranění konstrukčních vrstev z ŠD v prům. tl. 85 mm  v místech propustků. Uložení na mezideponii v místě stavby a zpětné rozprostření pro recyklaci 
Odměřeno planimetricky v programu AutoCad ze situačních výkresů a vzorových příčných řezů.</t>
  </si>
  <si>
    <t>km 0,590 - km 0,834 
1,25*(244-4,90)*2*0,07=41,843 [A] 
příčné propustky 
příčný propustek v km 0,731 46 
4,90*0,085*6,05=2,520 [B] 
Celkem: A+B=44,363 [C]</t>
  </si>
  <si>
    <t>Odstranění nezpevněné krajnice vozovky vč. konstrukčních vrstev v místech sanací kraje vozovky. Odvoz na skládku. 
Odměřeno planimetricky v programu AutoCad ze situačních výkresů a vzorových příčných řezů.</t>
  </si>
  <si>
    <t>km 0,500 - km 0,590 
0,5*90*2*0,22=19,800 [A] 
km 0,590 - km 0,834 
0,5*244*2*0,22=53,680 [B] 
Celkem: A+B=73,480 [C]</t>
  </si>
  <si>
    <t>Odstranění konstrukčních vrstev pro sanaci podkladní vrstvy krajů vozovky   Odvoz na skládku. 
Odměřeno planimetricky v programu AutoCad ze situačních výkresů a vzorových příčných řezů.</t>
  </si>
  <si>
    <t>km 0,500 - km 0,590 
2,05*(90*2)*0,07=25,830 [A] 
km 0,590 - km 0,834 
2,05*(244-4,90)*2*0,250=245,078 [B] 
Celkem: A+B=270,908 [C]</t>
  </si>
  <si>
    <t>Odstranění ŠD pro sanaci zemní pláně. Odvoz na skládku. Čerpání se souhlasem TDI 
Odměřeno planimetricky v programu AutoCad ze situačních výkresů a vzorových příčných řezů.</t>
  </si>
  <si>
    <t>km 0,590 - km 0,834 
2,30*(244-4,90)*2*0,05=54,993 [A]</t>
  </si>
  <si>
    <t>Odstranění konstrukčních vrstev z PM v místech sanací kraje vozovky. Uložení na mezideponii v místě stavby a zpětné rozprostření pro recyklaci.  
Odstranění konstrukčních vrstev v prům. tl. 95 mm z PM v místech propustků. Uložení na mezideponii v místě stavby a zpětné rozprostření pro recyklaci. 
Odměřeno planimetricky v programu AutoCad ze situačních výkresů a vzorových příčných řezů.</t>
  </si>
  <si>
    <t>km 0,500 - km 0,590 
1,25*90*2*0,18=40,500 [A] 
km 0,590 - km 0,834 
1,25*(244-4,90)*2*0,11=65,753 [B] 
příčné propustky 
příčný propustek v km 0,731 46 
4,90*0,095*6,05=2,816 [C] 
Celkem: A+B+C=109,069 [D]</t>
  </si>
  <si>
    <t>11360</t>
  </si>
  <si>
    <t>ROZRYTÍ VOZOVKY</t>
  </si>
  <si>
    <t>Rozrušení stávajících asfaltových vrstev před provedením recyklace 
Odměřeno planimetricky v programu AutoCad ze situačních výkresů a vzorových příčných řezů.</t>
  </si>
  <si>
    <t>6,05*334=2 020,700 [A]</t>
  </si>
  <si>
    <t>zahrnuje potřebné mechanizmy a odklizení přebytečného materiálu</t>
  </si>
  <si>
    <t>Celoplošné frézování vozovky v tl. 40 mm 
Frézování v místě křižovatek a asfaltových sjezdů v tl. 100 mm 
61,40 m3 frézingu z celkové kubatury bude zpětně využito na stavbě (krajnice, sjezdy). 19,42 m3 bude odvezeno na SÚS cestmistrovství Hlinsko 
Odměřeno planimetricky v programu AutoCad ze situačních výkresů a vzorových příčných řezů.</t>
  </si>
  <si>
    <t>Celoplošné frézování vozovky v tl. 40 mm 
km 0,500 - km 0,590 
5,65*90*0,04=20,340 [A] 
km 0,590 - km 0,834 
5,91*244*0,04=57,682 [B] 
Napojení v asfaltových kom. v křižovatkách 
(15+13)*0,10=2,800 [C] 
Celkem: A+B+C=80,822 [D]</t>
  </si>
  <si>
    <t>Podélné spáry na rozhraní úseků a v místě asfaltových komunikací. Řezané spáry budou zpětně zality modifikovanou zálivkou 
Odměřeno planimetricky v programu AutoCad ze situačních výkresů</t>
  </si>
  <si>
    <t>5,50+5,50+6+10=27,000 [A]</t>
  </si>
  <si>
    <t>Odstranění zeminy pro sanaci podkladní vrstvy krajů vozovky   Odvoz na skládku. 
Odměřeno planimetricky v programu AutoCad ze situačních výkresů a vzorových příčných řezů.</t>
  </si>
  <si>
    <t>km 0,500 - km 0,590 
2,05*(90*2)*0,18=66,420 [A]</t>
  </si>
  <si>
    <t>Odstranění zeminy pro sanaci zemní pláně. Odvoz na skládku. Čerpání se souhlasem TDI 
Odměřeno planimetricky v programu AutoCad ze situačních výkresů a vzorových příčných řezů.</t>
  </si>
  <si>
    <t>km 0,500 - km 0,590 
2,30*(90*2)*0,4=165,600 [A] 
km 0,590 - km 0,834 
2,30*(244-4,90)*2*0,35=384,951 [B] 
Celkem: A+B=550,551 [C]</t>
  </si>
  <si>
    <t>z  pol. 11332.1 
44,363=44,363 [A] 
z  pol. 11333 
109,069=109,069 [B] 
z pol. 18221 
1316,4*0,10=131,640 [C] 
Celkem: A+B+C=285,072 [D]</t>
  </si>
  <si>
    <t>4+84+43+12+16+25+12+55+51+10=312,000 [A]</t>
  </si>
  <si>
    <t>12933</t>
  </si>
  <si>
    <t>ČIŠTĚNÍ PŘÍKOPŮ OD NÁNOSU PŘES 0,50M3/M</t>
  </si>
  <si>
    <t>Reprofilace 0,75 m3/bm 
Odměřeno planimetricky v programu AutoCad ze situačních výkresů a vzorových příčných řezů.</t>
  </si>
  <si>
    <t>18+26+20+107+19+101=291,000 [A]</t>
  </si>
  <si>
    <t>Zřízení patního příkopu v km 0,500 – km 0,602 
Podélné propustky 
Příčnéh propustky 
Odměřeno planimetricky v programu AutoCad ze situačních výkresů a vzorových příčných řezů.</t>
  </si>
  <si>
    <t>Zřízení patního příkopu v km 0,500 – km 0,602 
(102-6)*0,4=38,400 [A] 
pro podélné propustky 
Výkop pro propustek  
((0,8*1,2)-3,14*0,35*0,35/4)*68,5=59,173 [B] 
Pro stabilizační prahy 
((0,3*0,6)*(1,5+0,6+1,5)*2)*6=7,776 [C] 
výkop příčných propustků 
příčný propustek v km 0,731 46 
(3,6*10,35)-(3,14*0,45*0,45/4*10,35)=35,615 [D] 
pro stabilizační prahy příčných propustků 
příčný propustek v km 0,731 46 
(0,4*1,1*1,7)=0,748 [E] 
pro zajišťovací prahy z lomového kamene 
příčný propustek v km 0,731 46 
1,25*0,3*0,6*4=0,900 [F] 
Celkem: A+B+C+D+E+F=142,612 [G]</t>
  </si>
  <si>
    <t>z  pol. 11332.1 
44,363=44,363 [A] 
z  pol. 11332.2 
73,480=73,480 [B] 
z  pol. 11332.3 
270,908=270,908 [C] 
z  pol. 11332.4 
54,993=54,993 [D] 
z  pol. 11333 
109,069=109,069 [E] 
z  pol. 11372 
80,822=80,822 [F] 
z  pol. 12373.1 
66,420=66,420 [G] 
z  pol. 12373.2 
550,551=550,551 [H] 
z  pol. 12924 
312*0,2=62,400 [I] 
z  pol. 12933 
291*0,75=218,250 [J] 
z  pol. 13273 
142,612=142,612 [K] 
Celkem: A+B+C+D+E+F+G+H+I+J+K=1 673,868 [L]</t>
  </si>
  <si>
    <t>(0,15*0,35)*334*2=35,070 [A]</t>
  </si>
  <si>
    <t>17481</t>
  </si>
  <si>
    <t>ZÁSYP JAM A RÝH Z NAKUPOVANÝCH MATERIÁLŮ</t>
  </si>
  <si>
    <t>Štěrkodrť ŠD fr. 0/32 
Odměřeno planimetricky v programu AutoCad ze situačních výkresů a vzorových příčných řezů.</t>
  </si>
  <si>
    <t>Příčné propustky 
příčný propustek v km 0,731 46 
0,78*7,55=5,889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</si>
  <si>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</si>
  <si>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pro podélné propustky 
((1,0*0,8)-3,14*0,35*0,35/4)*50,5=35,544 [A] 
Příčné propustky 
příčný propustek v km 0,731 46 
1,83*8,90=16,287 [B] 
Celkem: A+B=51,831 [C]</t>
  </si>
  <si>
    <t>Zhutnění v místech sanace kraje vozovky a zhutnění zemní pláně v intravilánu obce Včelákov 
Přehutnění zemní pláně 
Odměřeno planimetricky v programu AutoCad ze situačních výkresů a vzorových příčných řezů.</t>
  </si>
  <si>
    <t>v místech sanace kraje vozovky 
2,55*(90*2+244*2)=1 703,400 [A] 
pro podélné propustky 
1,0*50,5=50,500 [B] 
příčné propustky 
příčný propustek v km 0,731 46 
1,1*10,35=11,385 [C] 
Celkem: A+B+C=1 765,285 [D]</t>
  </si>
  <si>
    <t>Ohumusování a osetí v tl. 100 mm</t>
  </si>
  <si>
    <t>V místech příkopů 
291*2,8+96*1,9=997,200 [A] 
V místech násypů 
(128+100)*1,4=319,200 [B] 
Celkem: A+B=1 316,400 [C]</t>
  </si>
  <si>
    <t>pro podélné propustky 
Nátok propustku 
((1,5*1,5)-(3,14*0,35*0,35/4))*0,1*6=1,292 [A] 
Výtok propustku 
((1,5*1,5) -(3,14*0,35*0,35/4))*0,1*6=1,292 [B] 
Opevnění koryta 
((1,5*1+1,5*1+0,5*1)*2)*0,1*6=4,200 [C] 
Příčné propustky 
příčný propustek v km 0,731 46 
Nátokové čelo 
((1,7*1,5) -(3,14*0,48*0,48/4))*0,1=0,237 [D] 
Výtokové čelo 
((1,7*1,55) -(3,14*0,48*0,48/4))*0,1=0,245 [E] 
Opevnění koryta 
(1,25*2+1,9*1,25*2+1,5*1)*0,1=0,875 [F] 
Celkem: A+B+C+D+E+F=8,141 [G]</t>
  </si>
  <si>
    <t>Štěrkopískové lože pod troubu a stabilizační prahy 
Odměřeno planimetricky v programu AutoCad ze situačních výkresů a vzorových příčných řezů.</t>
  </si>
  <si>
    <t>pro podélné propustky 
1,0*0,2*50,5=10,100 [A] 
Příčné propustky 
příčný propustek v km 0,731 46 
(0,2*1,1*10,35)+(0,4*0,1*1,7*2)=2,413 [D] 
Celkem: A+D=12,513 [E]</t>
  </si>
  <si>
    <t>pro podélné propustky 
Nátok propustku 
((1,5*1,5)-(3,14*0,35*0,35/4))*0,2*6=2,585 [A] 
Výtok propustku 
((1,5*1,5) -(3,14*0,35*0,35/4))*0,2*6=2,585 [B] 
Opevnění koryta 
((1,5*1+1,5*1+0,5*1)*2)*0,2*6=8,400 [C] 
Příčné propustky 
příčný propustek v km 0,731 46 
Nátokové čelo 
((1,7*1,5) -(3,14*0,48*0,48/4))*0,2=0,474 [D] 
Výtokové čelo 
((1,7*1,55) -(3,14*0,48*0,48/4))*0,2=0,491 [E] 
Opevnění koryta 
(1,25*2+1,9*1,25*2+1,5*1)*0,2=1,750 [F] 
Celkem: A+B+C+D+E+F=16,285 [G]</t>
  </si>
  <si>
    <t>467212</t>
  </si>
  <si>
    <t>STUPNĚ A PRAHY VOD KORYT ZDĚNÉ Z LOM KAM NA MC</t>
  </si>
  <si>
    <t>příčný propustek v km 0,731 46; zajišťovací prahy z lomového kamene 
Odměřeno planimetricky v programu AutoCad ze situačních výkresů a vzorových příčných řezů.</t>
  </si>
  <si>
    <t>Příčné propustky 
příčný propustek v km 0,731 46 
1,25*0,3*0,6*4=0,900 [A]</t>
  </si>
  <si>
    <t>položka zahrnuje:  
- nutné zemní práce (hloubení rýh apod.)  
- dodávku a zdění lomového kamene předepsané frakce na maltu cementovou předepsané kvality do předepsaného tvaru včetně mimostaveništní a vnitrostaveništní dopravy</t>
  </si>
  <si>
    <t>467315</t>
  </si>
  <si>
    <t>STUPNĚ A PRAHY VODNÍCH KORYT Z PROSTÉHO BETONU C30/37</t>
  </si>
  <si>
    <t>Odměřeno planimetricky v programu AutoCad ze situačních výkresů a vzorových příčných řezů.</t>
  </si>
  <si>
    <t>pro podélné propustky 
(0,3*0,6) *(1,5+0,6+1,5)*2*6=7,776 [A] 
Příčné propustky 
příčný propustek v km 0,731 46 
(0,4*1,0*1,7)*2=1,360 [B] 
Celkem: A+B=9,136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</si>
  <si>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</si>
  <si>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Štěrkodrť ŠDa fr. 0/32 
Doplnění vrstvy ŠDa fr. 0/32 pro recyklaci pod krajnice 
Doplnění křivky zrnitosti 0,1m3/bm 
Odměřeno planimetricky v programu AutoCad ze situačních výkresů a vzorových příčných řezů.</t>
  </si>
  <si>
    <t>Doplnění vrstvy ŠDa fr. 0/32 pro recyklaci pod krajnice 
(0,25*0,18)*(334*2)=30,060 [A] 
Doplnění křivky zrnitosti 0,1m3/bm 
334*0,1=33,400 [B] 
Celkem: A+B=63,460 [C]</t>
  </si>
  <si>
    <t>Štěrkodrť ŠDa fr. 0/63 v tl. 250 mm 
Konstrukční vrstva pro sanaci podkladní vrstvy vozovky ŠDa fr. 0/63 v tl. 250 mm 
Odměřeno planimetricky v programu AutoCad ze situačních výkresů a vzorových příčných řezů.</t>
  </si>
  <si>
    <t>2,05*(334-4,90)*2*0,25=337,328 [A]</t>
  </si>
  <si>
    <t>Konstrukční vrstva pro sanaci aktivní zóny zemní pláně vozovky ŠDa fr. 0/125 v tl. 400 mm. Čerpání se souhlasem TDI. 
Odměřeno planimetricky v programu AutoCad ze situačních výkresů a vzorových příčných řezů.</t>
  </si>
  <si>
    <t>2,30*(334-4,90)*2*0,40=605,544 [A]</t>
  </si>
  <si>
    <t>56364</t>
  </si>
  <si>
    <t>VOZOVKOVÉ VRSTVY Z RECYKLOVANÉHO MATERIÁLU TL DO 200MM</t>
  </si>
  <si>
    <t>Napojení nezpevněných komunikací a sjezdů z frézingu prostříknutým asfaltovým pojivem. Použit frézing ze stavby 
Odměřeno planimetricky v programu AutoCad ze situačních výkresů a vzorových příčných řezů.</t>
  </si>
  <si>
    <t>Napojení na stávající nezpevněné komunikace 
(21+12+6+10+15+9)*0,2=14,600 [A]</t>
  </si>
  <si>
    <t>567544</t>
  </si>
  <si>
    <t>VRST PRO OBNOVU A OPR RECYK ZA STUD CEM A ASF EM TL DO 200MM</t>
  </si>
  <si>
    <t>Recyklace za studena na místě s použitím cementu a asfaltového pojiva podle TP 208. Přidání asfaltového a cementového pojiva na základě provedení průkazních zkoušek a stanovení receptury. Včetně reprofilace, zhutnění, předrcení, přesunu hmot a chybějícího materiálu.  
RC CA (na místě) v tl. 180 mm 
Odměřeno planimetricky v programu AutoCad ze situačních výkresů a vzorových příčných řezů.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</si>
  <si>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</si>
  <si>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Dosypání krajnice z frézingu 0-22 v tl. 0,15m. Využit frézing ze stavby.  
Odměřeno planimetricky v programu AutoCad ze situačních výkresů a vzorových příčných řezů.</t>
  </si>
  <si>
    <t>(4+84+43+12+16+25+12+55+51+10)*0,15=46,800 [A]</t>
  </si>
  <si>
    <t>Infiltrační postřik 1,0 kg/m2. ČSN EN 13808; ČSN 73 6129. Pod ACP. 
Odměřeno planimetricky v programu AutoCad ze situačních výkresů a vzorových příčných řezů.</t>
  </si>
  <si>
    <t>1863,72=1 863,720 [A] 
Napojení v asfaltových kom. v křižovatkách 
15+13=28,000 [B] 
Celkem: A+B=1 891,720 [C]</t>
  </si>
  <si>
    <t>Spojovací postřik kationaktivní emulzí modifikovaný, po vyštěpení 0,5kg/m2. ČSN EN 13808; ČSN 736129. Pod ACP na vyrovnávku a v místě křižovatek. 
Odměřeno planimetricky v programu AutoCad ze situačních výkresů a vzorových příčných řezů.</t>
  </si>
  <si>
    <t>1863,72*0,25=465,930 [A] 
Napojení v asfaltových kom. v křižovatkách 
16+14=30,000 [B] 
Celkem: A+B=495,930 [C]</t>
  </si>
  <si>
    <t>572321</t>
  </si>
  <si>
    <t>REGENERAČNÍ POSTŘIK Z ASFALTU DO 1,0KG/M2</t>
  </si>
  <si>
    <t>Napojení nezpevněných komunikací a sjezdů z frézingu prostříknutým asfaltovým pojivem.  
Odměřeno planimetricky v programu AutoCad ze situačních výkresů a vzorových příčných řezů.</t>
  </si>
  <si>
    <t>Napojení na stávající nezpevněné komunikace 
21+12+6+10+15+9=73,000 [A]</t>
  </si>
  <si>
    <t>574A01</t>
  </si>
  <si>
    <t>ASFALTOVÝ BETON PRO OBRUSNÉ VRSTVY ACO 8</t>
  </si>
  <si>
    <t>Vyrovnávací vrstva; 25 % z celkové plochy vozovky průměrné v tl. 30 mm. 
Odměřeno planimetricky v programu AutoCad ze situačních výkresů a vzorových příčných řezů.</t>
  </si>
  <si>
    <t>1863,72*0,03*0,25=13,978 [A]</t>
  </si>
  <si>
    <t>Asfaltový beton pro obrusné vrstvy ACO 11 + v tl. 40 mm. ČSN EN 13108-1; ČSN 736121 
Odměřeno planimetricky v programu AutoCad ze situačních výkresů a vzorových příčných řezů.</t>
  </si>
  <si>
    <t>5,58*334=1 863,720 [A] 
Napojení v asfaltových kom. v křižovatkách 
15+13=28,000 [B] 
Celkem: A+B=1 891,720 [C]</t>
  </si>
  <si>
    <t>5,73*334=1 913,820 [A] 
Napojení v asfaltových kom. v křižovatkách 
16+14=30,000 [B] 
Celkem: A+B=1 943,820 [C]</t>
  </si>
  <si>
    <t>Chránička půlená 
Odměřeno planimetricky v programu AutoCad ze situačních výkresů a vzorových příčných řezů.</t>
  </si>
  <si>
    <t>9+7+7+7=30,000 [A]</t>
  </si>
  <si>
    <t>899523</t>
  </si>
  <si>
    <t>OBETONOVÁNÍ POTRUBÍ Z PROSTÉHO BETONU DO C16/20</t>
  </si>
  <si>
    <t>příčný propustek v km 2,097 06; obetonování potrubí příčných propustků betonem C 16/20 S1 
Odměřeno planimetricky v programu AutoCad ze situačních výkresů a vzorových příčných řezů.</t>
  </si>
  <si>
    <t>Příčné propustky 
příčný propustek v km 0,731 46 
0,56*8,90=4,984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</si>
  <si>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</si>
  <si>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36=36,000 [A]</t>
  </si>
  <si>
    <t>Vodící čára V4 š. 0,125m 
(334+334)*0,125=83,500 [A]</t>
  </si>
  <si>
    <t>Žulová dvojlinka vč. betonového lože s boční opěrou. Oddělení účelových komunikací. 
Odměřeno planimetricky v programu AutoCad ze situačních výkresů a vzorových příčných řezů.</t>
  </si>
  <si>
    <t>(9,50+9,20)*2=37,400 [A]</t>
  </si>
  <si>
    <t>9183A3</t>
  </si>
  <si>
    <t>PROPUSTY Z TRUB DN 300MM PLASTOVÝCH</t>
  </si>
  <si>
    <t>plastová korugovaná trouba DN 300 SN16 
Odměřeno planimetricky v programu AutoCad ze situačních výkresů a vzorových příčných řezů.</t>
  </si>
  <si>
    <t>Podélné propustky 
6,5+9+12+8+8+7=50,500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</si>
  <si>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</si>
  <si>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9183B3</t>
  </si>
  <si>
    <t>PROPUSTY Z TRUB DN 400MM PLASTOVÝCH</t>
  </si>
  <si>
    <t>příčný propustek v km 0,731 46; plastová korugovaná trouba DN 400 SN 16 
Odměřeno planimetricky v programu AutoCad ze situačních výkresů a vzorových příčných řezů.</t>
  </si>
  <si>
    <t>příčný propustek v km 0,731 46 
10,35=10,350 [A]</t>
  </si>
  <si>
    <t>Podélné spáry na rozhraní úseků a v místě asfaltových komunikací. Řezané spáry budou zpětně zality modifikovanou zálivkou</t>
  </si>
  <si>
    <t>935222</t>
  </si>
  <si>
    <t>PŘÍKOPOVÉ ŽLABY Z BETON TVÁRNIC ŠÍŘ DO 900MM DO BETONU TL 100MM</t>
  </si>
  <si>
    <t>Betonová prefabrikovaná žlabovka 570x330x140 mm 
Odměřeno planimetricky v programu AutoCad ze situačních výkresů a vzorových příčných řezů.</t>
  </si>
  <si>
    <t>26+20=46,000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</si>
  <si>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</si>
  <si>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96613</t>
  </si>
  <si>
    <t>BOURÁNÍ KONSTRUKCÍ Z KAMENE NA MC</t>
  </si>
  <si>
    <t>Vybourání stávajících kamenných čel podélného propustku v km 0,513 00 
Odměřeno planimetricky v programu AutoCad ze situačních výkresů</t>
  </si>
  <si>
    <t>1,2*0,3*1,5*2=1,080 [A]</t>
  </si>
  <si>
    <t>Vybourání stávajících kolmých čel podélných propustků 
Odměřeno planimetricky v programu AutoCad ze situačních výkresů</t>
  </si>
  <si>
    <t>1,9*0,3*1,5*2=1,710 [A]</t>
  </si>
  <si>
    <t>966345</t>
  </si>
  <si>
    <t>BOURÁNÍ PROPUSTŮ Z TRUB DN DO 300MM</t>
  </si>
  <si>
    <t>Odstranění stávající trub podélných propustků 
Odměřeno planimetricky v programu AutoCad ze situačních výkresů.</t>
  </si>
  <si>
    <t>5,5+6+6+14+7+6+5,5+7,5+6+5=68,500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</si>
  <si>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</si>
  <si>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102.2</t>
  </si>
  <si>
    <t>III/3437, MIŘETICE – KŘIŽ. III/35522; km 0,834 – km 1,435</t>
  </si>
  <si>
    <t>z  pol. 11332.1 
829,875=829,875 [A] 
z  pol. 11332.2 
166,873=166,873 [B] 
z  pol. 11332.3 
156,532=156,532 [C] 
z  pol. 12373.1 
100,620=100,620 [D] 
z  pol. 12373.2 
725,489=725,489 [E] 
z  pol. 12924 
42,5*0,2=8,500 [F] 
z  pol. 12932 
413*0,5=206,500 [G] 
z  pol. 13173 
18,2=18,200 [H] 
z  pol. 13273 
337,700=337,700 [I] 
z  pol. 17411 - odpočet zásypu 
-566,403=- 566,403 [J] 
Celkem: A+B+C+D+E+F+G+H+I+J=1 983,886 [K]</t>
  </si>
  <si>
    <t>z  pol. 11316 
0,810=0,810 [A] 
z  pol. 96615 
6,525=6,525 [B] 
z  pol. 966346 
187*0,071=13,277 [C] 
z  pol. 96687 
2*0,5=1,000 [D] 
z  pol. 969245 
118*0,026=3,068 [E] 
Celkem: A+B+C+D+E=24,680 [F]</t>
  </si>
  <si>
    <t>z  pol. 11333 
566,368=566,368 [A]</t>
  </si>
  <si>
    <t>z pol. 18222 
1964*0,1=196,400 [A]</t>
  </si>
  <si>
    <t>11316</t>
  </si>
  <si>
    <t>ODSTRANĚNÍ KRYTU ZPEVNĚNÝCH PLOCH ZE SILNIČNÍCH DÍLCŮ</t>
  </si>
  <si>
    <t>Odstranění betonového panelu 
Odměřeno planimetricky v programu AutoCad ze situačních výkresů a vzorových příčných řezů.</t>
  </si>
  <si>
    <t>3*1,5*0,18=0,810 [A]</t>
  </si>
  <si>
    <t>Odstranění konstrukčních vrstev stávající komunikace v km 0,834 – 1,435 z ŠD. Odvoz na skládku. 
Odměřeno planimetricky v programu AutoCad ze situačních výkresů a vzorových příčných řezů.</t>
  </si>
  <si>
    <t>km 0,834 - km 1,064 
5,65*230*0,29=376,855 [A] 
km 1,064 - km 1,311 
5,63*247*0,18=250,310 [B] 
km 1,311 - km 1,435 
5,52*124*0,25=171,120 [C] 
v místě zálivu BUS km 0,895 - km 0,936 
81*0,39=31,590 [D] 
Celkem: A+B+C+D=829,875 [E]</t>
  </si>
  <si>
    <t>Odstranění konstrukčních vrstev stávající komunikace v km 0,834 - 1,435. Vrstva ze štětů Odvoz na skládku. 
Odměřeno planimetricky v programu AutoCad ze situačních výkresů a vzorových příčných řezů.</t>
  </si>
  <si>
    <t>km 1,064 - km 1,311 
5,63*247*0,12=166,873 [A]</t>
  </si>
  <si>
    <t>Odstranění konstrukčních vrstev stávající komunikace z ŠD pro sanaci zemní pláně. Odvoz na skládku. 
Sanace zemní pláně je uvažovaná na 60 % plochy úseku. Čerpání se souhlasem TDI 
Odměřeno planimetricky v programu AutoCad ze situačních výkresů a vzorových příčných řezů.</t>
  </si>
  <si>
    <t>km 0,834 - km 1,064 
(6,15*230*0,1)*0,6=84,870 [A] 
km 1,311 - km 1,435 
(6,02*124*0,16)*0,6=71,662 [B] 
Celkem: A+B=156,532 [C]</t>
  </si>
  <si>
    <t>Odstranění konstrukčních vrstev stávající komunikace v km 0,834 – 1,435 z PR a PM. Odvoz na skládku. 
Odměřeno planimetricky v programu AutoCad ze situačních výkresů a vzorových příčných řezů.</t>
  </si>
  <si>
    <t>km 0,834 - km 1,064 
5,65*230*0,16=207,920 [A] 
km 1,064 - km 1,311 
5,63*247*0,15=208,592 [B] 
km 1,311 - km 1,435 
5,52*124*0,20=136,896 [C] 
v místě zálivu BUS km 0,895 - km 0,936 
81*0,16=12,960 [D] 
Celkem: A+B+C+D=566,368 [E]</t>
  </si>
  <si>
    <t>Frézování PM v místě křižovatek v tl. 100 mm. Odvoz na skládku. 
Odměřeno planimetricky v programu AutoCad ze situačních výkresů a vzorových příčných řezů.</t>
  </si>
  <si>
    <t>Napojení v asfaltových kom. v křižovatkách 
126*0,1=12,600 [A]</t>
  </si>
  <si>
    <t>5,50+7,20+5,60+3,30+5,50=27,100 [A]</t>
  </si>
  <si>
    <t>12110</t>
  </si>
  <si>
    <t>SEJMUTÍ ORNICE NEBO LESNÍ PŮDY</t>
  </si>
  <si>
    <t>Odstranění (sejmutí) drnu a zeminy v místě zeleného pásu podél komunikace v prům. tl. 100 mm pro budoucí ohumusování a osetí. 
Odměřeno planimetricky v programu AutoCad ze situačních výkresů a vzorových příčných řezů.</t>
  </si>
  <si>
    <t>(1964-127)*0,1=183,700 [A]</t>
  </si>
  <si>
    <t>položka zahrnuje sejmutí ornice bez ohledu na tloušťku vrstvy a její vodorovnou dopravu  
nezahrnuje uložení na trvalou skládku</t>
  </si>
  <si>
    <t>Odstranění zeminy v místech rozšíření komunikace (změna směrového vedení trasy oproti stávajícímu stavu) a odstranění zeminy v místě zálivu BUS 
Odměřeno planimetricky v programu AutoCad ze situačních výkresů a vzorových příčných řezů.</t>
  </si>
  <si>
    <t>km 0,834 - km 1,064 
64*0,45=28,800 [A] 
km 1,064 - km 1,311 
98*0,45=44,100 [B] 
km 1,311 - km 1,435 
49*0,45=22,050 [C] 
v místě zálivu BUS km 0,895 - km 0,936 
81*0,07=5,670 [D] 
Celkem: A+B+C+D=100,620 [E]</t>
  </si>
  <si>
    <t>Odstranění zeminy pro sanaci zemní pláně. Odvoz na skládku. Sanace zemní pláně je uvažovaná na 60 % plochy úseku. Čerpání se souhlasem TDI 
Odměřeno planimetricky v programu AutoCad ze situačních výkresů a vzorových příčných řezů.</t>
  </si>
  <si>
    <t>km 0,834 - km 1,064 
(6,15*230*0,3)*0,6=254,610 [A] 
km 1,064 - km 1,311 
(6,13*247*0,4)*0,6=363,386 [B] 
km 1,311 - km 1,435 
(6,02*124*0,24)*0,6=107,493 [C] 
Celkem: A+B+C=725,489 [D]</t>
  </si>
  <si>
    <t>z pol. 18221 
1964*0,1=196,400 [A]</t>
  </si>
  <si>
    <t>9+18,5+6+6+3=42,500 [A]</t>
  </si>
  <si>
    <t>12932</t>
  </si>
  <si>
    <t>ČIŠTĚNÍ PŘÍKOPŮ OD NÁNOSU DO 0,5M3/M</t>
  </si>
  <si>
    <t>Reprofilace stávajícího příkopu podél komunikace III/33771 v úseku Majlantu -  Čekov v délce 394 m z důvodu odvedení vod do vodního toku. 
Reprofilace stávajícího příkopu na trase 
Odměřeno planimetricky v programu AutoCad ze situačních výkresů a vzorových příčných řezů.</t>
  </si>
  <si>
    <t>Reprofilace Majlant - Čekov 394 m 
394=394,000 [A] 
Reprofilace příkopu na trase 
19=19,000 [B] 
Celkem: A+B=413,000 [C]</t>
  </si>
  <si>
    <t>129946</t>
  </si>
  <si>
    <t>ČIŠTĚNÍ POTRUBÍ DN DO 400MM</t>
  </si>
  <si>
    <t>pročištění stávajících propustků v úseku Majlant – Čekov 
Odměřeno planimetricky v programu AutoCad ze situačních výkresů a vzorových příčných řezů.</t>
  </si>
  <si>
    <t>20=20,000 [A]</t>
  </si>
  <si>
    <t>Uliční vpust prefabrikovaná DN 500 
Odměřeno planimetricky v programu AutoCad ze situačních výkresů</t>
  </si>
  <si>
    <t>14*1,0*1,0*1,3=18,200 [A]</t>
  </si>
  <si>
    <t>Zhotovení rýhy pro osazení nových obrub komunikace  
Podélné propustky 
Příčné propustky 
Stabilizační prahy příčných propustků 
Výkop pro kanalizaci 
Odměřeno planimetricky v programu AutoCad ze situačních výkresů a vzorových příčných řezů.</t>
  </si>
  <si>
    <t>Rýha pro obruby 
(372+32+119+210)*(0,25*0,45)=82,463 [A] 
Výkop kanalizace podél silnice šířka výkopu 1 m s pažením 
1*1,3*118 -(3,14*0,4*0,4/4*118)=138,579 [B] 
pro podélné propustky 
Výkop pro propustek 
((0,6*1,2) -3,14*0,35*0,35/4)*187=116,658 [C] 
Celkem: A+B+C=337,700 [D]</t>
  </si>
  <si>
    <t>z  pol. 11316 
0,810=0,810 [A] 
z  pol. 11332.1 
829,875=829,875 [B] 
z  pol. 11332.2 
166,873=166,873 [C] 
z  pol. 11332.3 
156,532=156,532 [D] 
z  pol. 11333 
566,368=566,368 [E] 
z  pol. 11372 
12,60=12,600 [F] 
z  pol. 12373.1 
100,620=100,620 [G] 
z  pol. 12373.2 
725,489=725,489 [H] 
z  pol. 12924 
42,5*0,2=8,500 [I] 
z  pol. 12932 
413*0,5=206,500 [J] 
z  pol. 13173 
18,2=18,200 [K] 
z  pol. 13273 
337,700=337,700 [L] 
Celkem: A+B+C+D+E+F+G+H+I+J+K+L=3 130,067 [M]</t>
  </si>
  <si>
    <t>(0,15*0,40)*(6+11+12+37+18)=5,040 [A]</t>
  </si>
  <si>
    <t>17411</t>
  </si>
  <si>
    <t>ZÁSYP JAM A RÝH ZEMINOU SE ZHUTNĚNÍM</t>
  </si>
  <si>
    <t>Dosypání zeminy vyzískané na stavbě.  Zásyp stávajících příkopů, rýh po odstranění podélných propustků, odstranění zatrubnění příkopu a napojení na přilehlý terén 
Odměřeno planimetricky v programu AutoCad ze situačních výkresů a vzorových příčných řezů.</t>
  </si>
  <si>
    <t>zásyp příkopů 
1,28*17+1,1*14+0,18*16+0,12*70+0,38*51+0,53*6,60+0,23*61*0,25*26+0,28*75+0,23*11+0,45*7+0,29*24+0,39*23,5+0,20*29+0,3*8+0,31*13,5+0,63*18+0,52*10,5+0,45*14,20+0,58*4+0,45*8,2+0,38*6+0,42+14+0,35*42=278,303 [A] 
zásyp rýh propustků 
(0,6*1,2)*187=134,640 [B] 
zásyp zatrubnění příkopu 
(1*1,3)*118=153,400 [C] 
Celkem: A+B+C=566,343 [D]</t>
  </si>
  <si>
    <t>Uliční vpust prefabrikovaná DN 500 
Odměřeno planimetricky v programu AutoCad ze situačních výkresů a vzorových příčných řezů.</t>
  </si>
  <si>
    <t>14*0,5*0,5*1,3=4,550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</si>
  <si>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</si>
  <si>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3636,05+86,9=3 722,950 [A]</t>
  </si>
  <si>
    <t>Ohumusování a osetí v tl. 100 mm. 
Odměřeno planimetricky v programu AutoCad ze situačních výkresů a vzorových příčných řezů.</t>
  </si>
  <si>
    <t>1964=1 964,000 [A]</t>
  </si>
  <si>
    <t>86,9=86,900 [A]</t>
  </si>
  <si>
    <t>86,9*0,23=19,987 [A]</t>
  </si>
  <si>
    <t>5,50*601=3 305,500 [A]</t>
  </si>
  <si>
    <t>86,9*0,25=21,725 [A]</t>
  </si>
  <si>
    <t>Štěrkodrť ŠDa fr. 0/63 v tl. 150 mm. ČSN EN 13285; ČSN 736126-1 
Odměřeno planimetricky v programu AutoCad ze situačních výkresů a vzorových příčných řezů.</t>
  </si>
  <si>
    <t>Přeskládání stávající zpevněné plochy z betonové dlažby v místě zastávkového zálivu s ohledem na novou niveletu komunikace a přeskládání dlažeb u stávajících sjezdů 
(16+14)*0,15=4,500 [A] 
Přeskládání stávající plochy ze žulové dlažby v místě p.p.č. 26 s ohledem na novou niveletu komunikace 
24*0,15=3,600 [B] 
Celkem: A+B=8,100 [C]</t>
  </si>
  <si>
    <t>6,05*601*0,2=727,210 [A]</t>
  </si>
  <si>
    <t>Štěrkodrť ŠDa fr. 0/125 v tl. 400 mm pro sanaci aktivní zóny zemní pláně. Počítáno na 60% z celkové plochy úseku. ČSN EN 13285; ČSN 736126-1. Čerpání se souhlasem TDI 
Odměřeno planimetricky v programu AutoCad ze situačních výkresů a vzorových příčných řezů.</t>
  </si>
  <si>
    <t>(5,59*601)*0,6*0,4=806,302 [A]</t>
  </si>
  <si>
    <t>56360</t>
  </si>
  <si>
    <t>VOZOVKOVÉ VRSTVY Z RECYKLOVANÉHO MATERIÁLU</t>
  </si>
  <si>
    <t>Napojení sjezdů. Frézing prostříknutý asfaltovým pojivem. Nakupovaný materiál. 
Odměřeno planimetricky v programu AutoCad ze situačních výkresů a vzorových příčných řezů.</t>
  </si>
  <si>
    <t>(8,5+13+8+23+16+12)*0,2=16,100 [A]</t>
  </si>
  <si>
    <t>Dosypání nezpevněné krajnice z frézingu 0-22 v tl. 0,15m. Nakupovaný materiál. 
Odměřeno planimetricky v programu AutoCad ze situačních výkresů a vzorových příčných řezů.</t>
  </si>
  <si>
    <t>(9+18,5+6+6+3)*0,15=6,375 [A]</t>
  </si>
  <si>
    <t>5,63*601=3 383,630 [A]</t>
  </si>
  <si>
    <t>3359,59=3 359,590 [A] 
Napojení v asfaltových kom. v křižovatkách 
126=126,000 [B] 
Celkem: A+B=3 485,590 [C]</t>
  </si>
  <si>
    <t>Spojovací postřik kationaktivní emulzí modifikovaný, po vyštěpení 0,5kg/m2. ČSN EN 13808; ČSN 736129. Pod ACP v místě křižovatek a asfaltových sjezdů. 
Odměřeno planimetricky v programu AutoCad ze situačních výkresů a vzorových příčných řezů.</t>
  </si>
  <si>
    <t>Napojení v asfaltových kom. v křižovatkách 
130=130,000 [A]</t>
  </si>
  <si>
    <t>Napojení sjezdů. Frézing prostříknutý asfaltovým pojivem. 
Odměřeno planimetricky v programu AutoCad ze situačních výkresů a vzorových příčných řezů.</t>
  </si>
  <si>
    <t>(8,5+13+8+23+16+12)=80,500 [A]</t>
  </si>
  <si>
    <t>5,59*601=3 359,590 [A] 
Napojení v asfaltových kom. v křižovatkách 
126=126,000 [B] 
Celkem: A+B=3 485,590 [C]</t>
  </si>
  <si>
    <t>5,63*601=3 383,630 [A] 
Napojení v asfaltových kom. v křižovatkách 
130=130,000 [B] 
Celkem: A+B=3 513,630 [C]</t>
  </si>
  <si>
    <t>69=69,000 [A]</t>
  </si>
  <si>
    <t>587202</t>
  </si>
  <si>
    <t>PŘEDLÁŽDĚNÍ KRYTU Z DROBNÝCH KOSTEK</t>
  </si>
  <si>
    <t>Přeskládání stávající plochy ze žulové dlažby v místě p.p.č. 26 s ohledem na novou niveletu komunikace 
Odměřeno planimetricky v programu AutoCad ze situačních výkresů a vzorových příčných řezů.</t>
  </si>
  <si>
    <t>24=24,000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</si>
  <si>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</si>
  <si>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</si>
  <si>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</si>
  <si>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Přeskládání stávající zpevněné plochy z betonové dlažby v místě zastávkového zálivu s ohledem na novou niveletu komunikace a přeskládání dlažeb u stávajících sjezdů 
Odměřeno planimetricky v programu AutoCad ze situačních výkresů a vzorových příčných řezů.</t>
  </si>
  <si>
    <t>16+14=30,000 [A]</t>
  </si>
  <si>
    <t>Půlená chránička na ochranu kabelového vedení 
Odměřeno planimetricky v programu AutoCad ze situačních výkresů</t>
  </si>
  <si>
    <t>17+9+9+9+9+9+9=71,000 [A]</t>
  </si>
  <si>
    <t>Uliční vpust prefabrikovaná DN 500 s kalovým košem a litinovou mříží D400. 
Odměřeno planimetricky v programu AutoCad ze situačních výkresů</t>
  </si>
  <si>
    <t>89923</t>
  </si>
  <si>
    <t>VÝŠKOVÁ ÚPRAVA KRYCÍCH HRNCŮ</t>
  </si>
  <si>
    <t>Výšková úprava vodovodních šoupat</t>
  </si>
  <si>
    <t>8=8,000 [A]</t>
  </si>
  <si>
    <t>Směrové sloupky platové bílé 
Odměřeno planimetricky v programu AutoCad ze situačních výkresů</t>
  </si>
  <si>
    <t>912283</t>
  </si>
  <si>
    <t>SMĚROVÉ SLOUPKY Z PLAST HMOT - DEMONTÁŽ A ODVOZ</t>
  </si>
  <si>
    <t>5=5,000 [A]</t>
  </si>
  <si>
    <t>položka zahrnuje demontáž stávajícího sloupku, jeho odvoz do skladu nebo na skládku</t>
  </si>
  <si>
    <t>Dopravní značky základní velikosti 
Odměřeno planimetricky v programu AutoCad ze situačních</t>
  </si>
  <si>
    <t>914132</t>
  </si>
  <si>
    <t>DOPRAVNÍ ZNAČKY ZÁKLADNÍ VELIKOSTI OCELOVÉ FÓLIE TŘ 2 - MONTÁŽ S PŘEMÍSTĚNÍM</t>
  </si>
  <si>
    <t>Značení cyklistické trasy 
Odměřeno planimetricky v programu AutoCad ze situačních výkresů</t>
  </si>
  <si>
    <t>Demontáž štítu + zpětná montáž štítu na nový sloupek  
2=2,000 [A]</t>
  </si>
  <si>
    <t>položka zahrnuje:  
- dopravu demontované značky z dočasné skládky  
- osazení a montáž značky na místě určeném projektem  
- nutnou opravu poškozených částí  
nezahrnuje dodávku značky</t>
  </si>
  <si>
    <t>Odstranění stávajících dopravních značek základní velikosti 
Odměřeno planimetricky v programu AutoCad ze situačních výkresů a vzorových příčných řezů.</t>
  </si>
  <si>
    <t>12=12,000 [A] 
Demontáž štítu + zpětná montáž štítu na nový sloupek 2=2,000 [B] 
Celkem: A+B=14,000 [C]</t>
  </si>
  <si>
    <t>Vodící čára V4 š. 0,125m 
(68+37+12+30+498+66+437)*0,125=143,500 [A] 
Vodící čára V4 (0,5/0,5/0,125) 
(15+15)*(0,5/1,0)*0,125=1,875 [B] 
Podélná čára V2b (1,5/1,5/0,125)  
25*(1,5/3,0)*0,125=1,563 [C] 
Celkem: A+B+C=146,938 [D]</t>
  </si>
  <si>
    <t>811-(37*2)=737,000 [A]</t>
  </si>
  <si>
    <t>80,5+2+2+2+8+4+4+4+3+4+5+4+3+4+8+10+9+4+3+12+6+6+6+6+6+4+6+6+10,5+4+4+6+4+3+4+4+4=265,000 [A]</t>
  </si>
  <si>
    <t>Přechodová obruba přechodová v místě sjezdů a míst pro přecházení 
Odměřeno planimetricky v programu AutoCad ze situačních výkresů a vzorových příčných řezů.</t>
  </si>
  <si>
    <t>3+37*2=77,000 [A]</t>
  </si>
  <si>
    <t>12+12=24,000 [A]</t>
  </si>
  <si>
    <t>V místě autobusového zálivu 
Odměřeno planimetricky v programu AutoCad ze situačních výkresů a vzorových příčných řezů.</t>
  </si>
  <si>
    <t>42,5*2=85,000 [A]</t>
  </si>
  <si>
    <t>96615</t>
  </si>
  <si>
    <t>BOURÁNÍ KONSTRUKCÍ Z PROSTÉHO BETONU</t>
  </si>
  <si>
    <t>(1,2*0,3*1)+( 1,7*0,3*1,5)+(1,5*0,3*1,5*2)*4=6,525 [A]</t>
  </si>
  <si>
    <t>966346</t>
  </si>
  <si>
    <t>BOURÁNÍ PROPUSTŮ Z TRUB DN DO 400MM</t>
  </si>
  <si>
    <t>Odstranění stávajících betonových trub propustků 
Odměřeno planimetricky v programu AutoCad ze situačních výkresů</t>
  </si>
  <si>
    <t>187=187,000 [A]</t>
  </si>
  <si>
    <t>Odstranění betonové trouby DN 300 stávajícího zatrubnění příkopu v km 0,958 – 1,076 
Odměřeno planimetricky v programu AutoCad ze situačních výkresů</t>
  </si>
  <si>
    <t>118=118,000 [A]</t>
  </si>
  <si>
    <t>SO 102.3</t>
  </si>
  <si>
    <t>III/3437, MIŘETICE – KŘIŽ. III/35522; km 1,435 – km 3,134 58</t>
  </si>
  <si>
    <t>z  pol. 11332.1 
165,164=165,164 [A] 
z  pol. 11332.2 
331,430=331,430 [B] 
z  pol. 11332.3 
1544,163=1 544,163 [C] 
z  pol. 12373.1 
33,033=33,033 [D] 
z  pol. 12373.2 
3217,650=3 217,650 [E] 
z  pol. 12924 
1496,1*0,2=299,220 [F] 
z  pol. 12932 
1689*0,5=844,500 [G] 
z  pol. 13173 
10,4=10,400 [H] 
z  pol. 13273 
77,910=77,910 [I] 
Celkem: A+B+C+D+E+F+G+H+I=6 523,470 [J]</t>
  </si>
  <si>
    <t>z  pol. 11352 
117,7*0,25*0,35=10,299 [A] 
z  pol. 96615 
0,75=0,750 [B] 
z  pol. 96616 
11,114=11,114 [C] 
z  pol. 966345 
24,6*0,026=0,640 [D] 
z  pol. 966358 
8*0,353=2,824 [E] 
z  pol. 96687 
3*0,5=1,500 [F] 
Celkem: A+B+C+D+E+F=27,127 [G]</t>
  </si>
  <si>
    <t>z pol. 11372 
744.034=744,034 [A]</t>
  </si>
  <si>
    <t>z pol. 18222 
614,9*0,1=61,490 [B]</t>
  </si>
  <si>
    <t>Odstranění konstrukčních vrstev vozovky z ŠD v prům. tl. 150 mm v intravilánu obce Včelákov. Odvoz na skládku. 
Odměřeno planimetricky v programu AutoCad ze situačních výkresů a vzorových příčných řezů.</t>
  </si>
  <si>
    <t>km 2,947 00 - km 3,134 58 
5,87*187,58*0,15=165,164 [A]</t>
  </si>
  <si>
    <t>km 1,435 00 - 2,947 00 
0,5*(1512-5,50)*2*0,22=331,430 [A]</t>
  </si>
  <si>
    <t>Odstranění konstrukčních vrstev vozovky pro sanaci podkladní vrstvy vozovky v tl. 250 mm v místě krajů. Odvoz na skládku. 
Odměřeno planimetricky v programu AutoCad ze situačních výkresů a vzorových příčných řezů.</t>
  </si>
  <si>
    <t>km 1,435 00 - 2,947 00 
2,05*(1512-5,50)*2*0,250=1 544,163 [A]</t>
  </si>
  <si>
    <t>Odstranění konstrukčních vrstev v prům. tl. 180 mm z PM v místech sanací kraje vozovky. Uložení na mezideponii v místě stavby a zpětné rozprostření pro recyklaci. 
Odstranění konstrukčních vrstev z PM v místech propustku km 2.097 06. Uložení na mezideponii v místě stavby a zpětné rozprostření pro recyklaci. 
Odměřeno planimetricky v programu AutoCad ze situačních výkresů a vzorových příčných řezů.</t>
  </si>
  <si>
    <t>km 1,435 00 - 2,947 00 
1,25*(1512-5,50)*2*0,18=677,925 [A] 
příčný propustek v km 2,097 06 
5,50*0,18*5,50=5,445 [B] 
Celkem: A+B=683,370 [C]</t>
  </si>
  <si>
    <t>Odstranění betonových silničních obrub včetně betonového lože 
Odměřeno planimetricky v programu AutoCad ze situačních výkresů a vzorových příčných řezů.</t>
  </si>
  <si>
    <t>117,7=117,700 [A]</t>
  </si>
  <si>
    <t>6,03*1512=9 117,360 [A]</t>
  </si>
  <si>
    <t>Celoplošné frézování vozovky z PM v tl. 40 mm (úsek pro recyklaci) a celoplošné frézování vozovky z PM v tl. 270 mm (intravilán obce Včelákov). Odvoz na skládku. 
Frézování PM v místě křižovatek a asfaltových sjezdů v tl. 100 mm. Odvoz na skládku 
Odměřeno planimetricky v programu AutoCad ze situačních výkresů a vzorových příčných řezů.</t>
  </si>
  <si>
    <t>km 1,435 00 - 2,947 00 
5,56*1512*0,04=336,269 [A] 
km 2,947 00 - 3,134 58 
7,37*187,58*0,27=373,265 [B] 
Napojení v asfaltových kom. v křižovatkách 
(25+15+27+26+252)*0,10=34,500 [C] 
Celkem: A+B+C=744,034 [D]</t>
  </si>
  <si>
    <t>5,50+31+9+5+4,5+12+5,5=72,500 [A]</t>
  </si>
  <si>
    <t>Odstranění zeminy pro zřízení konstrukčních vrstev v prům. tl. 30 mm v intravilánu obce Včelákov. Odvoz na skládku. 
Odměřeno planimetricky v programu AutoCad ze situačních výkresů a vzorových příčných řezů.</t>
  </si>
  <si>
    <t>km 2,947 00 - km 3,134 58 
5,87*187,58*0,03=33,033 [A]</t>
  </si>
  <si>
    <t>Odstranění zeminy pro sanaci zemní pláně v tl. 400 mm v místě krajů vozovky. Odvoz na skládku. Čerpání se souhlasem TDI 
Odstranění zeminy pro sanaci zemní pláně v tl. 400 mm v intravilánu obce Včelákov. Sanace zemní pláně je uvažována na 100 % řešeného úseku. Odvoz na skládku. Čerpání se souhlasem TDI 
Odměřeno planimetricky v programu AutoCad ze situačních výkresů a vzorových příčných řezů.</t>
  </si>
  <si>
    <t>km 1,435 00 - 2,947 00 
2,30*(1512-5,50)*2*0,4=2 771,960 [A] 
km 2,947 00 - km 3,134 58 
5,94*187,58*0,40=445,690 [B] 
Celkem: A+B=3 217,650 [C]</t>
  </si>
  <si>
    <t>z pol. 11333 
683,370=683,370 [A] 
z pol. 18221 
614,9*0,1=61,490 [B] 
Celkem: A+B=744,860 [C]</t>
  </si>
  <si>
    <t>44,5+45,3+33,4+16,1+141,5+243,6+109,8+140,1+222,1+171,3+155,5+53,6+8,6+44,8+45,5+20,4=1 496,100 [A]</t>
  </si>
  <si>
    <t>93+129+116+39+137+150+134+110+106+127+187+115+38+104+104=1 689,000 [A]</t>
  </si>
  <si>
    <t>Pročištění propustků z trub DN 400 tlakovou vodou 
Odměřeno planimetricky v programu AutoCad ze situačních výkresů</t>
  </si>
  <si>
    <t>Čistění potrubí DN 1000 tlakovou vodou 
Odměřeno planimetricky v programu AutoCad ze situačních výkresů</t>
  </si>
  <si>
    <t>Propustek v km 2,211 96 
8,2=8,200 [A]</t>
  </si>
  <si>
    <t>Uliční vpust 
8*1,0*1,0*1,3=10,400 [A]</t>
  </si>
  <si>
    <t>pro podélné propustky 
příčný propustek v km 2,097 06 
Odměřeno planimetricky v programu AutoCad ze situačních výkresů a vzorových příčných řezů.</t>
  </si>
  <si>
    <t>Pro podélné propustky  
((0,8*1,2)-3,14*0,35*0,35/4)*35=30,234 [A] 
Pro stabilizační prahy podélných propustků 
((0,3*0,6)*(1,5+0,6+1,5)*2 )*4=5,184 [B] 
výkop pro příčný propustek v km 2,097 06 
(5,34*7,0)-(3,14*0,45*0,45/4*7)=36,267 [C] 
pro stabilizační prahy příčného propustku v km 2,097 06 
(0,4*1,1*1,9)*2=1,672 [D] 
pro zához z těžkého lomového kamene na sucho příčného propustku v km 2,097 06 
0,75*1,9*0,5=0,713 [E] 
Přípojky UV 
(1+3)*0,8*1,2=3,840 [F] 
Celkem: A+B+C+D+E+F=77,910 [G]</t>
  </si>
  <si>
    <t>z  pol. 11332.1 
165,164=165,164 [A] 
z  pol. 11332.2 
331,430=331,430 [B] 
z  pol. 11332.3 
1544,163=1 544,163 [C] 
z  pol. 11333 
683,370=683,370 [D] 
z  pol. 11372 
744,034=744,034 [E] 
z  pol. 12373.1 
33,033=33,033 [F] 
z  pol. 12373.2 
3217,650=3 217,650 [G] 
z  pol. 12924 
1496,1*0,2=299,220 [H] 
z  pol. 12932 
1689*0,5=844,500 [I] 
z  pol. 13173 
10,4=10,400 [J] 
z  pol. 13273 
77,910=77,910 [K] 
Celkem: A+B+C+D+E+F+G+H+I+J+K=7 950,874 [L]</t>
  </si>
  <si>
    <t>(0,15*0,40)* (1512-5,50)=90,390 [A]</t>
  </si>
  <si>
    <t>Štěrkodrť ŠDa fr. 0/32 
Odměřeno planimetricky v programu AutoCad ze situačních výkresů a vzorových příčných řezů.</t>
  </si>
  <si>
    <t>Příčné propustky 
příčný propustek v km 2,097 06 
1,49*6,85=10,207 [A] 
Uliční vpust 
8*0,5*0,5*1,3=2,600 [B] 
Přípojky UV 
(1+3)*0,8*0,65=2,080 [C] 
Celkem: A+B+C=14,887 [D]</t>
  </si>
  <si>
    <t>pro podélné propustky 
((1,0*0,8)-3,14*0,35*0,35/4)*35=24,634 [A] 
Příčné propustky 
příčný propustek v km 2,097 06 
2,45*9,20=22,540 [B] 
Přípojky UV 
(1+3)*0,8*0,45=1,440 [C] 
Celkem: A+B+C=48,614 [D]</t>
  </si>
  <si>
    <t>2,55*(1512-5,50)*2+6,04*187,58=8 816,133 [A] 
pro podélné propustky 
1,0*35=35,000 [B] 
příčný propustek v km 2,097 06 
1,3*10,35=13,455 [C] 
Celkem: A+B+C=8 864,588 [D]</t>
  </si>
  <si>
    <t>(2,8*1689+68,5+144,5+84,4+158,6+70+83,7+430,1+380)=6 149,000 [A]</t>
  </si>
  <si>
    <t>2,8*1689+68,5+144,5+84,4+158,6+70+83,7+430,1+380=6 149,000 [A]</t>
  </si>
  <si>
    <t>Kotvení římsy dle VL4, kotvení po 1 m 
Odměřeno planimetricky v programu AutoCad ze situačních výkresů a vzorových příčných řezů.</t>
  </si>
  <si>
    <t>Příčné propustky 
Propustek v km 2,211 96 
6 ks na 1 římsy; uvažováno 7 kg/kotvu 
6*2*7=84,000 [A]</t>
  </si>
  <si>
    <t>Železobetonová monolitická římsa C 30/37 XF4 XC4 XD3 vč. bednění 
Odměřeno planimetricky v programu AutoCad ze situačních výkresů a vzorových příčných řezů.</t>
  </si>
  <si>
    <t>Příčné propustky 
Propustek v km 2,211 96 
(0,6*6,5*0,4)+(0,6*6,5*0,3)=2,730 [A]</t>
  </si>
  <si>
    <t>pro podélné propustky 
Nátok propustku 
((1,5*1,5)-(3,14*0,35*0,35/4))*0,1*4=0,862 [A] 
Výtok propustku 
((1,5*1,5) -(3,14*0,35*0,35/4))*0,1*4=0,862 [B] 
Opevnění koryta 
((1,5*1+1,5*1+0,5*1)*2)*0,1*4=2,800 [C] 
Příčné propustky 
příčný propustek v km 2,097 06 
Nátokové čelo 
((1,9*1,95) -(3,14*0,65*0,65/4))*0,1=0,337 [D] 
Výtokové čelo 
((1,9*2,0) -(3,14*0,65*0,65/4))*0,1=0,347 [E] 
Celkem: A+B+C+D+E=5,208 [F]</t>
  </si>
  <si>
    <t>pro podélné propustky 
1,0*0,2*35=7,000 [A] 
Příčné propustky 
příčný propustek v km 2,097 06 
(1,3*0,2*9,55)+(0,4*0,1*1,9*2)=2,635 [B] 
Přípojky UV 
(1+3)*0,8*0,10=0,320 [F] 
Celkem: A+B+F=9,955 [G]</t>
  </si>
  <si>
    <t>zához z těžkého lomového kamene na sucho 
Odměřeno planimetricky v programu AutoCad ze situačních výkresů a vzorových příčných řezů.</t>
  </si>
  <si>
    <t>Příčné propustky 
příčný propustek v km 2,097 06 
0,75*1,9*0,5=0,713 [A] 
příčný propustek v km 2211 96 
1,5*1*0,5*2=1,500 [B] 
Celkem: A+B=2,213 [C]</t>
  </si>
  <si>
    <t>pro podélné propustky 
Nátok propustku 
((1,5*1,5)-(3,14*0,35*0,35/4))*0,2*4=1,723 [A] 
Výtok propustku 
((1,5*1,5) -(3,14*0,35*0,35/4))*0,2*4=1,723 [B] 
Opevnění koryta 
((1,5*1+1,5*1+0,5*1)*2)*0,2*4=5,600 [C] 
Příčné propustky 
příčný propustek v km 2,097 06 
Nátokové čelo 
((1,9*1,95) -(3,14*0,65*0,65/4))*0,2=0,675 [D] 
Výtokové čelo 
((1,9*2,0) -(3,14*0,65*0,65/4))*0,2=0,694 [E] 
Celkem: A+B+C+D+E=10,415 [F]</t>
  </si>
  <si>
    <t>pro podélné propustky 
((0,3*0,6) *(1,5+0,6+1,5)*2 )*4=5,184 [A] 
Příčné propustky 
příčný propustek v km 2,097 06 
(0,4*1,0*1,9)*2=1,520 [B]</t>
  </si>
  <si>
    <t>5,04*187,58=945,403 [A]</t>
  </si>
  <si>
    <t>Štěrkodrť ŠDa fr. 0/32 
Doplnění ŠD pro recyklaci pod krajnice 
Doplnění křivky zrnitosti 0,1m3/bm 
Dosypání ŠD v místě navýšení nivelety km 2,180 – 2,240 
Odměřeno planimetricky v programu AutoCad ze situačních výkresů a vzorových příčných řezů.</t>
  </si>
  <si>
    <t>Doplnění ŠDa fr. 0/32 pro recyklaci pod krajnice 
(0,25*0,18)*(1512*2)=136,080 [A] 
Doplnění křivky zrnitosti 
0,1*1512=151,200 [B] 
Dosypání ŠD v místě navýšení nivelety km 2,180 - 2,240 
36,85=36,850 [C] 
Celkem: A+B+C=324,130 [D]</t>
  </si>
  <si>
    <t>Štěrkodrť ŠDa fr. 0/63 v tl. 200 mm  ČSN EN 13285; ČSN 736126-1. Intravilán obce Včelákov 
Odměřeno planimetricky v programu AutoCad ze situačních výkresů a vzorových příčných řezů.</t>
  </si>
  <si>
    <t>(5,58*187,58)*0,2=209,339 [A]</t>
  </si>
  <si>
    <t>Štěrkodrť ŠDa fr. 0/63 v tl. 250 mm 
Konstrukční vrstva pro sanaci podkladní vrstvy krajů vozovky ŠDa fr. 0/63 v tl. 250 mm 
Odměřeno planimetricky v programu AutoCad ze situačních výkresů a vzorových příčných řezů.</t>
  </si>
  <si>
    <t>2,05*(1512-5,50)*2*0,25=1 544,163 [A]</t>
  </si>
  <si>
    <t>Konstrukční vrstva pro sanaci aktivní zóny zemní pláně vozovky ŠDa fr. 0/125 v tl. 400 mm v místě krajů. Čerpání se souhlasem TDI. 
Konstrukční vrstva pro sanaci aktivní zóny zemní pláně vozovky ŠDa fr. 0/125 v tl. 400 mm. Čerpání se souhlasem TDI. Intravilán obce Včelákov 
Odměřeno planimetricky v programu AutoCad ze situačních výkresů a vzorových příčných řezů.</t>
  </si>
  <si>
    <t>2,30*(1512-5,50)*2*0,40=2 771,960 [A] 
5,94*187,58*0,40=445,690 [B] 
Celkem: A+B=3 217,650 [C]</t>
  </si>
  <si>
    <t>Napojení nezpevněných komunikací a sjezdů z frézingu prostříknutým asfaltovým pojivem. Nakoupený materiál. 
Odměřeno planimetricky v programu AutoCad ze situačních výkresů a vzorových příčných řezů.</t>
  </si>
  <si>
    <t>(12,2+9,8+20,5+7,7+17,1+19,2)=86,500 [A]</t>
  </si>
  <si>
    <t>Dosypání krajnice z frézingu 0-22 v tl. 0,15m. Nakupovaný materiál. 
Odměřeno planimetricky v programu AutoCad ze situačních výkresů a vzorových příčných řezů.</t>
  </si>
  <si>
    <t>(44,5+45,3+33,4+16,1+141,5+243,6+109,8+140,1+222,1+171,3+155,5+53,6+8,6+44,8+45,5+20,4)*0,15=224,415 [A]</t>
  </si>
  <si>
    <t>5,72*1512+5,14*187,58=9 612,801 [A]</t>
  </si>
  <si>
    <t>5,57*1512+5,14*187,58=9 386,001 [A] 
Napojení v asfaltových kom. v křižovatkách 
25+15+27+26+252=345,000 [B] 
Celkem: A+B=9 731,001 [C]</t>
  </si>
  <si>
    <t>Spojovací postřik kationaktivní emulzí modifikovaný, po vyštěpení 0,5kg/m2. ČSN EN 13808; ČSN 736129. Pod ACP na vyrovnávku.</t>
  </si>
  <si>
    <t>5,57*1512*0,25=2 105,460 [A] 
Napojení v asfaltových kom. v křižovatkách 
352=352,000 [B] 
Celkem: A+B=2 457,460 [C]</t>
  </si>
  <si>
    <t>Napojení nezpevněných komunikací a sjezdů z frézingu prostříknutým asfaltovým pojivem. Frézing bude dovezen ze SÚS PK, cestmistrovství Hlinsko. 
Odměřeno planimetricky v programu AutoCad ze situačních výkresů a vzorových příčných řezů.</t>
  </si>
  <si>
    <t>Vyrovnávací vrstva; 25 % z celkové plochy vozovky v tl. 30 mm. Km 1,435 – km 2,947 
Odměřeno planimetricky v programu AutoCad ze situačních výkresů a vzorových příčných řezů.</t>
  </si>
  <si>
    <t>5,57*1512*0,03*0,25=63,164 [A]</t>
  </si>
  <si>
    <t>5,72*1512+5,14*187,58=9 612,801 [A] 
Napojení v asfaltových kom. v křižovatkách 
352=352,000 [B] 
Celkem: A+B=9 964,801 [C]</t>
  </si>
  <si>
    <t>Úpravy povrchů, podlahy, výplně otvorů</t>
  </si>
  <si>
    <t>62747</t>
  </si>
  <si>
    <t>SPÁROVÁNÍ STARÉHO ZDIVA ZVLÁŠT MALTOU</t>
  </si>
  <si>
    <t>Vyplnění spar stávajícího čela (stávající čelo obložené dlažebními kostkami) 
Odměřeno planimetricky v programu AutoCad ze situačních výkresů</t>
  </si>
  <si>
    <t>6*2=12,000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</si>
  <si>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</si>
  <si>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6,5+16,1+6,7+29,1+4,7+9,4+9=81,500 [A]</t>
  </si>
  <si>
    <t>Kanalizační trouba SN 16 PVC DN 150 
Odměřeno planimetricky v programu AutoCad ze situačních výkresů a vzorových příčných řezů.</t>
  </si>
  <si>
    <t>Přípojky UV 
1+3=4,000 [A]</t>
  </si>
  <si>
    <t>Výšková úprava stávajících kanalizačních šachet 
Odměřeno planimetricky v programu AutoCad ze situačních výkresů a vzorových příčných řezů.</t>
  </si>
  <si>
    <t>7=7,000 [A]</t>
  </si>
  <si>
    <t>Výšková úprava vodovodních šoupat 
Odměřeno planimetricky v programu AutoCad ze situačních výkresů a vzorových příčných řezů.</t>
  </si>
  <si>
    <t>0,65*9,20=5,980 [A]</t>
  </si>
  <si>
    <t>Dopravně – bezpečnostní zábradlí s vodorovnou výplní včetně dílenské dokumentace. 
Odměřeno planimetricky v programu AutoCad ze situačních výkresů a vzorových příčných řezů.</t>
  </si>
  <si>
    <t>příčný propustek v km 2211 96 včetně kotvení do římsy propustku 
6+6=12,000 [A]</t>
  </si>
  <si>
    <t>Propustek v km 2,211 96 
Odměřeno planimetricky v programu AutoCad ze situačních výkresů a vzorových příčných řezů.</t>
  </si>
  <si>
    <t>8,35+6,05=14,400 [A]</t>
  </si>
  <si>
    <t>136=136,000 [A]</t>
  </si>
  <si>
    <t>Směrové sloupky červené 
Odměřeno planimetricky v programu AutoCad ze situačních výkresů</t>
  </si>
  <si>
    <t>15=15,000 [A]</t>
  </si>
  <si>
    <t>12=12,000 [A]</t>
  </si>
  <si>
    <t>Vodící čára V4 š. 0,125m 
(173,4+1510,6+426,5+913+21,6)*0,125=380,638 [A] 
Podélná čára V2b (1,5/1,5/0,125) 
(9,2+22+8,7+44,3)*(1,5/3,0)*0,125=5,263 [B] 
V11a š. 0,125m 
18*2*0,125=4,500 [C] 
Celkem: A+B+C=390,401 [D]</t>
  </si>
  <si>
    <t>(107,6+67,5+137,8)*0,25=78,225 [A]</t>
  </si>
  <si>
    <t>10,7+1+12,3+1+21,1+3,8+8+29,3+26,4+8,4+8,1+1,5+11,3+1+3,7+7,4+13,6+30,8=199,400 [A]</t>
  </si>
  <si>
    <t>59=59,000 [A]</t>
  </si>
  <si>
    <t>Přechodová obruba silniční v místě sjezdů a míst pro přecházení 
Odměřeno planimetricky v programu AutoCad ze situačních výkresů a vzorových příčných řezů.</t>
  </si>
  <si>
    <t>25=25,000 [A]</t>
  </si>
  <si>
    <t>Betonová obruba silniční KO ke kruhovým objezdům přechodová 
přechodová obruba ke kruhovým objezdům 15 pravá 250-195 + přechodová obruba ke kruhovým objezdům 15 levá 195-250 
Oddělení účelových komunikací 
Odměřeno planimetricky v programu AutoCad ze situačních výkresů a vzorových příčných řezů.</t>
  </si>
  <si>
    <t>10,5+17,6+35=63,100 [A]</t>
  </si>
  <si>
    <t>78</t>
  </si>
  <si>
    <t>Oddělení účelových komunikací 
Odměřeno planimetricky v programu AutoCad ze situačních výkresů a vzorových příčných řezů.</t>
  </si>
  <si>
    <t>79</t>
  </si>
  <si>
    <t>plastová korugovaná trouba DN 300 SN 16 
Odměřeno planimetricky v programu AutoCad ze situačních výkresů a vzorových příčných řezů.</t>
  </si>
  <si>
    <t>Podélné propustky 
8+9+9+9=35,000 [A]</t>
  </si>
  <si>
    <t>80</t>
  </si>
  <si>
    <t>9183D3</t>
  </si>
  <si>
    <t>PROPUSTY Z TRUB DN 600MM PLASTOVÝCH</t>
  </si>
  <si>
    <t>příčný propustek v km 2,097 06. Plastová korugovaná trouba DN 600 SN 16 
Odměřeno planimetricky v programu AutoCad ze situačních výkresů a vzorových příčných řezů.</t>
  </si>
  <si>
    <t>Příčné propustky 
10,35=10,350 [A]</t>
  </si>
  <si>
    <t>81</t>
  </si>
  <si>
    <t>Podélné spáry na rozhraní úseků a v místě asfaltových komunikací. Řezané spáry budou zpětně zality modifikovanou zálivkou 
Odměřeno planimetricky v programu AutoCad ze situačních výkresů a vzorových příčných řezů.</t>
  </si>
  <si>
    <t>82</t>
  </si>
  <si>
    <t>Odstranění betonu v intravilánu obce Včelákov 
Odměřeno planimetricky v programu AutoCad ze situačních výkresů</t>
  </si>
  <si>
    <t>10*0,25*0,3=0,750 [A]</t>
  </si>
  <si>
    <t>83</t>
  </si>
  <si>
    <t>Bourání kolmých betonových čel propustků vč. základů 
Odstranění ŽB římsy 
Odměřeno planimetricky v programu AutoCad ze situačních výkresů a vzorových příčných řezů.</t>
  </si>
  <si>
    <t>příčný propustek v km 2,097 06 
2,60*0,6*1,6+2,6*1*1+2,6*0,6*1,7+2,6*1*1=10,348 [A] 
Propustek v km 2,211 96 - římsa 
(6,32*0,7*0,1)+(6,11*0,53*0,1)=0,766 [B] 
Celkem: A+B=11,114 [C]</t>
  </si>
  <si>
    <t>84</t>
  </si>
  <si>
    <t>Odstranění stávající trub podélných propustků 
Odměřeno planimetricky v programu AutoCad ze situačních výkresů a vzorových příčných řezů.</t>
  </si>
  <si>
    <t>4,6+6+8+6=24,600 [A]</t>
  </si>
  <si>
    <t>85</t>
  </si>
  <si>
    <t>966358</t>
  </si>
  <si>
    <t>BOURÁNÍ PROPUSTŮ Z TRUB DN DO 600MM</t>
  </si>
  <si>
    <t>příčný propustek v km 2,097 06 
Odměřeno planimetricky v programu AutoCad ze situačních výkresů a vzorových příčných řezů.</t>
  </si>
  <si>
    <t>86</t>
  </si>
  <si>
    <t>Odstranění stávajících vpustí po levé straně staničení v obci Včelákov 
Odměřeno planimetricky v programu AutoCad ze situačních výkresů</t>
  </si>
  <si>
    <t>3=3,000 [A]</t>
  </si>
  <si>
    <t>SO 181</t>
  </si>
  <si>
    <t>ZABEZPEČENÍ STAVENIŠTĚ – DIO ETAPA 1</t>
  </si>
  <si>
    <t>Celková délka stavby 12 týdnů</t>
  </si>
  <si>
    <t>IS11c Směrová tabule pro vyznačení objížďky 
30=30,000 [A] 
B1+E13 
3*2=6,000 [B] 
B1+E3a 
3*2=6,000 [C] 
IP10a+E13 
3*2=6,000 [D] 
Celkem: A+B+C+D=48,000 [E]</t>
  </si>
  <si>
    <t>položka zahrnuje:  
- dopravu demontované značky z dočasné skládky  
- osazení a montáž značky na místě určeném projektem  
- nutnou opravu poškozených částí nezahrnuje dodávku značky</t>
  </si>
  <si>
    <t>914139</t>
  </si>
  <si>
    <t>DOPRAV ZNAČKY ZÁKLAD VEL OCEL FÓLIE TŘ 2 - NÁJEMNÉ</t>
  </si>
  <si>
    <t>KSDEN</t>
  </si>
  <si>
    <t>IS11c Směrová tabule pro vyznačení objížďky 
30=30,000 [A] 
B1+E13 
3*2=6,000 [B] 
B1+E3a 
3*2=6,000 [C] 
IP10a+E13 
3*2=6,000 [D] 
Celkem: A+B+C+D=48,000 [E] 
E*12*7=4 032,000 [G]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</si>
  <si>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</si>
  <si>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</si>
  <si>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</si>
  <si>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Změna místní úpravy 
8=8,000 [A] 
IS11a Návěst před objížďkou 
4=4,000 [B] 
Celkem: A+B=12,000 [C]</t>
  </si>
  <si>
    <t>914433</t>
  </si>
  <si>
    <t>DOPRAVNÍ ZNAČKY 100X150CM OCELOVÉ FÓLIE TŘ 2 - DEMONTÁŽ</t>
  </si>
  <si>
    <t>914439</t>
  </si>
  <si>
    <t>DOPRAV ZNAČKY 100X150CM OCEL FÓLIE TŘ 2 - NÁJEMNÉ</t>
  </si>
  <si>
    <t>IP22 Změna místní úpravy 
8=8,000 [A] 
IS11a Návěst před objížďkou 
4=4,000 [B] 
Celkem: A+B=12,000 [C] 
C*12*7=1 008,000 [D]</t>
  </si>
  <si>
    <t>916122</t>
  </si>
  <si>
    <t>DOPRAV SVĚTLO VÝSTRAŽ SOUPRAVA 3KS - MONTÁŽ S PŘESUNEM</t>
  </si>
  <si>
    <t>Zábrana pro označení uzavírky Z2 +3xS7 typ1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</si>
  <si>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</si>
  <si>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</si>
  <si>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</si>
  <si>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</si>
  <si>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</si>
  <si>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</si>
  <si>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Zábrana pro označení uzavírky Z2 +3xS7 typ1 
6=6,000 [A] 
A*12*7=504,000 [B]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</si>
  <si>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</si>
  <si>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</si>
  <si>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</si>
  <si>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</si>
  <si>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</si>
  <si>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</si>
  <si>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</si>
  <si>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</si>
  <si>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916712</t>
  </si>
  <si>
    <t>UPEVŇOVACÍ KONSTR - PODKLADNÍ DESKA POD 28KG - MONTÁŽ S PŘESUNEM</t>
  </si>
  <si>
    <t>IS11c Směrová tabule pro vyznačení objížďky 
30=30,000 [A] 
B1+E13 
3=3,000 [B] 
B1+E3a 
3=3,000 [C] 
IP10a+E13 
3=3,000 [D] 
IP22 Změna místní úpravy 
8*2*2=32,000 [E] 
IS11a Návěst před objížďkou 
4*2*2=16,000 [F] 
Celkem: A+B+C+D+E+F=87,000 [G]</t>
  </si>
  <si>
    <t>916713</t>
  </si>
  <si>
    <t>UPEVŇOVACÍ KONSTR - PODKLADNÍ DESKA POD 28KG - DEMONTÁŽ</t>
  </si>
  <si>
    <t>916719</t>
  </si>
  <si>
    <t>UPEVŇOVACÍ KONSTR - PODKLAD DESKA POD 28KG - NÁJEMNÉ</t>
  </si>
  <si>
    <t>Celková délka stavby 20 týdnů</t>
  </si>
  <si>
    <t>IS11c Směrová tabule pro vyznačení objížďky 
30=30,000 [A] 
B1+E13 
3=3,000 [B] 
B1+E3a 
3=3,000 [C] 
IP10a+E13 
3=3,000 [D] 
IP22 Změna místní úpravy 
8*2*2=32,000 [E] 
IS11a Návěst před objížďkou 
4*2*2=16,000 [F] 
Celkem: A+B+C+D+E+F=87,000 [G] 
G*12*7=7 308,000 [K]</t>
  </si>
  <si>
    <t>916732</t>
  </si>
  <si>
    <t>UPEVŇOVACÍ KONSTR - OCEL STOJAN - MONTÁŽ S PŘESUNEM</t>
  </si>
  <si>
    <t>IS11c Směrová tabule pro vyznačení objížďky 
30=30,000 [A] 
B1+E13 
3=3,000 [B] 
B1+E3a 
3=3,000 [C] 
IP10a+E13 
3=3,000 [D] 
IP22 Změna místní úpravy 
8*2=16,000 [E] 
IS11a Návěst před objížďkou 
4*2=8,000 [F] 
Celkem: A+B+C+D+E+F=63,000 [G]</t>
  </si>
  <si>
    <t>916733</t>
  </si>
  <si>
    <t>UPEVŇOVACÍ KONSTR - OCEL STOJAN - DEMONTÁŽ</t>
  </si>
  <si>
    <t>916739</t>
  </si>
  <si>
    <t>UPEVŇOVACÍ KONSTR - OCEL STOJAN - NÁJEMNÉ</t>
  </si>
  <si>
    <t>IS11c Směrová tabule pro vyznačení objížďky 
30=30,000 [A] 
B1+E13 
3=3,000 [B] 
B1+E3a 
3=3,000 [C] 
IP10a+E13 
3=3,000 [D] 
IP22 Změna místní úpravy 
8*2=16,000 [E] 
IS11a Návěst před objížďkou 
4*2=8,000 [F] 
Celkem: A+B+C+D+E+F=63,000 [G] 
G*12*7=5 292,000 [K]</t>
  </si>
  <si>
    <t>916812</t>
  </si>
  <si>
    <t>ODDĚL OPLOCENÍ S PODSTAVCI DRÁTĚNNÉ - MONTÁŽ S PŘESUNEM</t>
  </si>
  <si>
    <t>Oplocení výkopů kanalizace (pronájem na 5 tydnů)</t>
  </si>
  <si>
    <t>Plot (u propustků, chodníků a přístupů)  
600=600,000 [A]</t>
  </si>
  <si>
    <t>916813</t>
  </si>
  <si>
    <t>ODDĚL OPLOCENÍ S PODSTAVCI DRÁTĚNNÉ - DEMONTÁŽ</t>
  </si>
  <si>
    <t>916819</t>
  </si>
  <si>
    <t>ODDĚL OPLOCENÍ S PODSTAVCI DRÁTĚNNÉ - NÁJEMNÉ</t>
  </si>
  <si>
    <t>MDEN</t>
  </si>
  <si>
    <t>Plot (u propustků, chodníků a přístupů)  
600*5*7=21 000,000 [A]</t>
  </si>
  <si>
    <t>položka zahrnuje sazbu za pronájem zařízení. Počet měrných jednotek se určí jako součin délky zařízení a počtu dní použití.</t>
  </si>
  <si>
    <t>SO 182</t>
  </si>
  <si>
    <t>ZABEZPEČENÍ STAVENIŠTĚ – DIO ETAPA 2</t>
  </si>
  <si>
    <t>IS11c Směrová tabule pro vyznačení objížďky 
30=30,000 [A] 
B1+E13 
4*2=8,000 [B] 
B1+E3a 
4*2=8,000 [C] 
IP10a+E13 
4*2=8,000 [D] 
Celkem: A+B+C+D=54,000 [E]</t>
  </si>
  <si>
    <t>IS11c Směrová tabule pro vyznačení objížďky 
30=30,000 [A] 
B1+E13 
4*2=8,000 [B] 
B1+E3a 
4*2=8,000 [C] 
IP10a+E13 
4*2=8,000 [D] 
Celkem: A+B+C+D=54,000 [E] 
E*12*7=4 536,000 [G]</t>
  </si>
  <si>
    <t>Zábrana pro označení uzavírky Z2 +3xS7 typ1 
9=9,000 [A]</t>
  </si>
  <si>
    <t>Zábrana pro označení uzavírky Z2 +3xS7 typ1 
9=9,000 [A] 
A*12*7=756,000 [B]</t>
  </si>
  <si>
    <t>IS11c Směrová tabule pro vyznačení objížďky 
30=30,000 [A] 
B1+E13 
4=4,000 [B] 
B1+E3a 
4=4,000 [C] 
IP10a+E13 
4=4,000 [D] 
IP22 Změna místní úpravy 
8*2*2=32,000 [E] 
IS11a Návěst před objížďkou 
4*2*2=16,000 [F] 
Celkem: A+B+C+D+E+F=90,000 [G]</t>
  </si>
  <si>
    <t>IS11c Směrová tabule pro vyznačení objížďky 
30=30,000 [A] 
B1+E13 
4=4,000 [B] 
B1+E3a 
4=4,000 [C] 
IP10a+E13 
4=4,000 [D] 
IP22 Změna místní úpravy 
8*2*2=32,000 [E] 
IS11a Návěst před objížďkou 
4*2*2=16,000 [F] 
Celkem: A+B+C+D+E+F=90,000 [G] 
G*12*7=7 560,000 [K]</t>
  </si>
  <si>
    <t>IS11c Směrová tabule pro vyznačení objížďky 
30=30,000 [A] 
B1+E13 
4=4,000 [B] 
B1+E3a 
4=4,000 [C] 
IP10a+E13 
4=4,000 [D] 
IP22 Změna místní úpravy 
8*2=16,000 [E] 
IS11a Návěst před objížďkou 
4*2=8,000 [F] 
Celkem: A+B+C+D+E+F=66,000 [G]</t>
  </si>
  <si>
    <t>IS11c Směrová tabule pro vyznačení objížďky 
30=30,000 [A] 
B1+E13 
4=4,000 [B] 
B1+E3a 
4=4,000 [C] 
IP10a+E13 
4=4,000 [D] 
IP22 Změna místní úpravy 
8*2=16,000 [E] 
IS11a Návěst před objížďkou 
4*2=8,000 [F] 
Celkem: A+B+C+D+E+F=66,000 [G] 
G*12*7=5 544,000 [K]</t>
  </si>
  <si>
    <t>Oplocení výkopů kanalizace a propustků (pronájem na 4 týdny)</t>
  </si>
  <si>
    <t>Plot (u propustků, chodníků a přístupů)  
74=74,000 [A]</t>
  </si>
  <si>
    <t>Plot (u propustků, chodníků a přístupů)  
74*4*7=2 072,000 [A]</t>
  </si>
  <si>
    <t>SO 183</t>
  </si>
  <si>
    <t>ZABEZPEČENÍ STAVENIŠTĚ – DIO ETAPA 3</t>
  </si>
  <si>
    <t>Celková délka stavby 6 týdnů</t>
  </si>
  <si>
    <t>IS11c Směrová tabule pro vyznačení objížďky 
30=30,000 [A] 
B1+E13 
4*2=8,000 [B] 
B1+E3a 
4*2=8,000 [C] 
IP10a+E13 
4*2=8,000 [D] 
Celkem: A+B+C+D=54,000 [E] 
E*6*7=2 268,000 [G]</t>
  </si>
  <si>
    <t>IP22 Změna místní úpravy 
8=8,000 [A] 
IS11a Návěst před objížďkou 
4=4,000 [B] 
Celkem: A+B=12,000 [C] 
C*6*7=504,000 [D]</t>
  </si>
  <si>
    <t>Zábrana pro označení uzavírky Z2 +3xS7 typ1 
6=6,000 [A] 
A*6*7=252,000 [B]</t>
  </si>
  <si>
    <t>IS11c Směrová tabule pro vyznačení objížďky 
30=30,000 [A] 
B1+E13 
4=4,000 [B] 
B1+E3a 
4=4,000 [C] 
IP10a+E13 
4=4,000 [D] 
IP22 Změna místní úpravy 
8*2*2=32,000 [E] 
IS11a Návěst před objížďkou 
4*2*2=16,000 [F] 
Celkem: A+B+C+D+E+F=90,000 [G] 
G*6*7=3 780,000 [K]</t>
  </si>
  <si>
    <t>IS11c Směrová tabule pro vyznačení objížďky 
30=30,000 [A] 
B1+E13 
4=4,000 [B] 
B1+E3a 
4=4,000 [C] 
IP10a+E13 
4=4,000 [D] 
IP22 Změna místní úpravy 
8*2=16,000 [E] 
IS11a Návěst před objížďkou 
4*2=8,000 [F] 
Celkem: A+B+C+D+E+F=66,000 [G] 
G*6*7=2 772,000 [K]</t>
  </si>
  <si>
    <t>Oplocení výkopů propustků (pronájem na 1 týden)</t>
  </si>
  <si>
    <t>Plot (u propustků, chodníků a přístupů)  
10=10,000 [A]</t>
  </si>
  <si>
    <t>Plot (u propustků, chodníků a přístupů) 
10*1*7=70,000 [A]</t>
  </si>
  <si>
    <t>SO 184</t>
  </si>
  <si>
    <t>ZABEZPEČENÍ STAVENIŠTĚ – DIO ETAPA 4</t>
  </si>
  <si>
    <t>Celková délka stavby 4 týdny + 9 týdnů</t>
  </si>
  <si>
    <t>IS11c Směrová tabule pro vyznačení objížďky 
40=40,000 [A] 
B1+E13 
4*2=8,000 [B] 
B1+E3a 
4*2=8,000 [C] 
IP10a+E13 
4*2=8,000 [D] 
Celkem: A+B+C+D=64,000 [E] 
E*2=128,000 [F]</t>
  </si>
  <si>
    <t>IS11c Směrová tabule pro vyznačení objížďky 
30=30,000 [A] 
B1+E13 
4*2=8,000 [B] 
B1+E3a 
4*2=8,000 [C] 
IP10a+E13 
4*2=8,000 [D] 
Celkem: A+B+C+D=54,000 [E] 
E*(4+9)*7=4 914,000 [G]</t>
  </si>
  <si>
    <t>IP22 Změna místní úpravy 
8=8,000 [A] 
IS11a Návěst před objížďkou 
4=4,000 [B] 
Celkem: A+B=12,000 [C] 
C*2=24,000 [D]</t>
  </si>
  <si>
    <t>IP22 Změna místní úpravy 
8=8,000 [A] 
IS11a Návěst před objížďkou 
4=4,000 [B] 
Celkem: A+B=12,000 [C] 
C*(4+9)*7=1 092,000 [D]</t>
  </si>
  <si>
    <t>Zábrana pro označení uzavírky Z2 +3xS7 typ1 
6=6,000 [A] 
A*2=12,000 [B]</t>
  </si>
  <si>
    <t>Zábrana pro označení uzavírky Z2 +3xS7 typ1 
6=6,000 [A] 
A*(4+9)*7=546,000 [B]</t>
  </si>
  <si>
    <t>IS11c Směrová tabule pro vyznačení objížďky 
30=30,000 [A] 
B1+E13 
4=4,000 [B] 
B1+E3a 
4=4,000 [C] 
IP10a+E13 
4=4,000 [D] 
IP22 Změna místní úpravy 
8*2*2=32,000 [E] 
IS11a Návěst před objížďkou 
4*2*2=16,000 [F] 
Celkem: A+B+C+D+E+F=90,000 [G] 
G*2=180,000 [H]</t>
  </si>
  <si>
    <t>IS11c Směrová tabule pro vyznačení objížďky 
30=30,000 [A] 
B1+E13 
4=4,000 [B] 
B1+E3a 
4=4,000 [C] 
IP10a+E13 
4=4,000 [D] 
IP22 Změna místní úpravy 
8*2*2=32,000 [E] 
IS11a Návěst před objížďkou 
4*2*2=16,000 [F] 
Celkem: A+B+C+D+E+F=90,000 [G] 
G*(4+9)*7=8 190,000 [K]</t>
  </si>
  <si>
    <t>IS11c Směrová tabule pro vyznačení objížďky 
30=30,000 [A] 
B1+E13 
4=4,000 [B] 
B1+E3a 
4=4,000 [C] 
IP10a+E13 
4=4,000 [D] 
IP22 Změna místní úpravy 
8*2=16,000 [E] 
IS11a Návěst před objížďkou 
4*2=8,000 [F] 
Celkem: A+B+C+D+E+F=66,000 [G] 
G*2=132,000 [H]</t>
  </si>
  <si>
    <t>IS11c Směrová tabule pro vyznačení objížďky 
30=30,000 [A] 
B1+E13 
4=4,000 [B] 
B1+E3a 
4=4,000 [C] 
IP10a+E13 
4=4,000 [D] 
IP22 Změna místní úpravy 
8*2=16,000 [E] 
IS11a Návěst před objížďkou 
4*2=8,000 [F] 
Celkem: A+B+C+D+E+F=66,000 [G] 
G*(4+9)*7=6 006,000 [K]</t>
  </si>
  <si>
    <t>SO 301</t>
  </si>
  <si>
    <t>DEŠŤOVÁ KANALIZACE – MAJLANT</t>
  </si>
  <si>
    <t>30101R</t>
  </si>
  <si>
    <t>DEŠŤOVÁ KANALIZACE - MAJLANT</t>
  </si>
  <si>
    <t>Viz. podrobný rozpočet</t>
  </si>
  <si>
    <t>SO 302</t>
  </si>
  <si>
    <t>REKONSTRUKCE DEŠŤOVÉ KANALIZACE – VČELÁKOV</t>
  </si>
  <si>
    <t>30201R</t>
  </si>
  <si>
    <t>REKONSTRUKCE DEŠŤOVÉ KANALIZACE - VČELÁKOV</t>
  </si>
  <si>
    <t>SO 801</t>
  </si>
  <si>
    <t>KÁCENÍ DŘEVIN A NÁHRADNÍ VÝSADBA</t>
  </si>
  <si>
    <t>80101R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</si>
</sst>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2" fillId="2" borderId="0" xfId="6" applyFont="1" applyFill="1" applyAlignment="1"/>
    <xf numFmtId="0" fontId="0" fillId="2" borderId="0" xfId="6" applyFont="1" applyFill="1" applyAlignment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workbookViewId="0">
      <selection activeCell="B4" sqref="B4:E4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6"/>
      <c r="B1" s="7" t="s">
        <v>0</v>
      </c>
      <c r="C1" s="7"/>
      <c r="D1" s="7"/>
      <c r="E1" s="7"/>
    </row>
    <row r="2" spans="1:5" ht="12.75" customHeight="1" x14ac:dyDescent="0.2">
      <c r="A2" s="6"/>
      <c r="B2" s="5" t="s">
        <v>1</v>
      </c>
      <c r="C2" s="7"/>
      <c r="D2" s="7"/>
      <c r="E2" s="7"/>
    </row>
    <row r="3" spans="1:5" ht="20.100000000000001" customHeight="1" x14ac:dyDescent="0.2">
      <c r="A3" s="6"/>
      <c r="B3" s="6"/>
      <c r="C3" s="7"/>
      <c r="D3" s="7"/>
      <c r="E3" s="7"/>
    </row>
    <row r="4" spans="1:5" ht="20.100000000000001" customHeight="1" x14ac:dyDescent="0.3">
      <c r="A4" s="7"/>
      <c r="B4" s="39" t="s">
        <v>2</v>
      </c>
      <c r="C4" s="40"/>
      <c r="D4" s="40"/>
      <c r="E4" s="7"/>
    </row>
    <row r="5" spans="1:5" ht="12.75" customHeight="1" x14ac:dyDescent="0.2">
      <c r="A5" s="7"/>
      <c r="B5" s="6" t="s">
        <v>3</v>
      </c>
      <c r="C5" s="6"/>
      <c r="D5" s="6"/>
      <c r="E5" s="7"/>
    </row>
    <row r="6" spans="1:5" ht="12.75" customHeight="1" x14ac:dyDescent="0.2">
      <c r="A6" s="7"/>
      <c r="B6" s="9" t="s">
        <v>4</v>
      </c>
      <c r="C6" s="12">
        <f>SUM(C10:C24)</f>
        <v>0</v>
      </c>
      <c r="D6" s="7"/>
      <c r="E6" s="7"/>
    </row>
    <row r="7" spans="1:5" ht="12.75" customHeight="1" x14ac:dyDescent="0.2">
      <c r="A7" s="7"/>
      <c r="B7" s="9" t="s">
        <v>5</v>
      </c>
      <c r="C7" s="12">
        <f>SUM(E10:E24)</f>
        <v>0</v>
      </c>
      <c r="D7" s="7"/>
      <c r="E7" s="7"/>
    </row>
    <row r="8" spans="1:5" ht="12.75" customHeight="1" x14ac:dyDescent="0.2">
      <c r="A8" s="11"/>
      <c r="B8" s="11"/>
      <c r="C8" s="11"/>
      <c r="D8" s="11"/>
      <c r="E8" s="11"/>
    </row>
    <row r="9" spans="1:5" ht="12.75" customHeight="1" x14ac:dyDescent="0.2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</row>
    <row r="10" spans="1:5" ht="12.75" customHeight="1" x14ac:dyDescent="0.2">
      <c r="A10" s="21" t="s">
        <v>24</v>
      </c>
      <c r="B10" s="21" t="s">
        <v>25</v>
      </c>
      <c r="C10" s="22">
        <f>'SO 011'!I3</f>
        <v>0</v>
      </c>
      <c r="D10" s="22">
        <f>'SO 011'!O2</f>
        <v>0</v>
      </c>
      <c r="E10" s="22">
        <f t="shared" ref="E10:E24" si="0">C10+D10</f>
        <v>0</v>
      </c>
    </row>
    <row r="11" spans="1:5" ht="12.75" customHeight="1" x14ac:dyDescent="0.2">
      <c r="A11" s="21" t="s">
        <v>86</v>
      </c>
      <c r="B11" s="21" t="s">
        <v>87</v>
      </c>
      <c r="C11" s="22">
        <f>'SO 012.1'!I3</f>
        <v>0</v>
      </c>
      <c r="D11" s="22">
        <f>'SO 012.1'!O2</f>
        <v>0</v>
      </c>
      <c r="E11" s="22">
        <f t="shared" si="0"/>
        <v>0</v>
      </c>
    </row>
    <row r="12" spans="1:5" ht="12.75" customHeight="1" x14ac:dyDescent="0.2">
      <c r="A12" s="21" t="s">
        <v>93</v>
      </c>
      <c r="B12" s="21" t="s">
        <v>94</v>
      </c>
      <c r="C12" s="22">
        <f>'SO 012.2'!I3</f>
        <v>0</v>
      </c>
      <c r="D12" s="22">
        <f>'SO 012.2'!O2</f>
        <v>0</v>
      </c>
      <c r="E12" s="22">
        <f t="shared" si="0"/>
        <v>0</v>
      </c>
    </row>
    <row r="13" spans="1:5" ht="12.75" customHeight="1" x14ac:dyDescent="0.2">
      <c r="A13" s="21" t="s">
        <v>96</v>
      </c>
      <c r="B13" s="21" t="s">
        <v>97</v>
      </c>
      <c r="C13" s="22">
        <f>'SO 012.3'!I3</f>
        <v>0</v>
      </c>
      <c r="D13" s="22">
        <f>'SO 012.3'!O2</f>
        <v>0</v>
      </c>
      <c r="E13" s="22">
        <f t="shared" si="0"/>
        <v>0</v>
      </c>
    </row>
    <row r="14" spans="1:5" ht="12.75" customHeight="1" x14ac:dyDescent="0.2">
      <c r="A14" s="21" t="s">
        <v>99</v>
      </c>
      <c r="B14" s="21" t="s">
        <v>100</v>
      </c>
      <c r="C14" s="22">
        <f>'SO 101'!I3</f>
        <v>0</v>
      </c>
      <c r="D14" s="22">
        <f>'SO 101'!O2</f>
        <v>0</v>
      </c>
      <c r="E14" s="22">
        <f t="shared" si="0"/>
        <v>0</v>
      </c>
    </row>
    <row r="15" spans="1:5" ht="12.75" customHeight="1" x14ac:dyDescent="0.2">
      <c r="A15" s="21" t="s">
        <v>509</v>
      </c>
      <c r="B15" s="21" t="s">
        <v>510</v>
      </c>
      <c r="C15" s="22">
        <f>'SO 102.1'!I3</f>
        <v>0</v>
      </c>
      <c r="D15" s="22">
        <f>'SO 102.1'!O2</f>
        <v>0</v>
      </c>
      <c r="E15" s="22">
        <f t="shared" si="0"/>
        <v>0</v>
      </c>
    </row>
    <row r="16" spans="1:5" ht="12.75" customHeight="1" x14ac:dyDescent="0.2">
      <c r="A16" s="21" t="s">
        <v>639</v>
      </c>
      <c r="B16" s="21" t="s">
        <v>640</v>
      </c>
      <c r="C16" s="22">
        <f>'SO 102.2'!I3</f>
        <v>0</v>
      </c>
      <c r="D16" s="22">
        <f>'SO 102.2'!O2</f>
        <v>0</v>
      </c>
      <c r="E16" s="22">
        <f t="shared" si="0"/>
        <v>0</v>
      </c>
    </row>
    <row r="17" spans="1:5" ht="12.75" customHeight="1" x14ac:dyDescent="0.2">
      <c r="A17" s="21" t="s">
        <v>765</v>
      </c>
      <c r="B17" s="21" t="s">
        <v>766</v>
      </c>
      <c r="C17" s="22">
        <f>'SO 102.3'!I3</f>
        <v>0</v>
      </c>
      <c r="D17" s="22">
        <f>'SO 102.3'!O2</f>
        <v>0</v>
      </c>
      <c r="E17" s="22">
        <f t="shared" si="0"/>
        <v>0</v>
      </c>
    </row>
    <row r="18" spans="1:5" ht="12.75" customHeight="1" x14ac:dyDescent="0.2">
      <c r="A18" s="21" t="s">
        <v>893</v>
      </c>
      <c r="B18" s="21" t="s">
        <v>894</v>
      </c>
      <c r="C18" s="22">
        <f>'SO 181'!I3</f>
        <v>0</v>
      </c>
      <c r="D18" s="22">
        <f>'SO 181'!O2</f>
        <v>0</v>
      </c>
      <c r="E18" s="22">
        <f t="shared" si="0"/>
        <v>0</v>
      </c>
    </row>
    <row r="19" spans="1:5" ht="12.75" customHeight="1" x14ac:dyDescent="0.2">
      <c r="A19" s="21" t="s">
        <v>957</v>
      </c>
      <c r="B19" s="21" t="s">
        <v>958</v>
      </c>
      <c r="C19" s="22">
        <f>'SO 182'!I3</f>
        <v>0</v>
      </c>
      <c r="D19" s="22">
        <f>'SO 182'!O2</f>
        <v>0</v>
      </c>
      <c r="E19" s="22">
        <f t="shared" si="0"/>
        <v>0</v>
      </c>
    </row>
    <row r="20" spans="1:5" ht="12.75" customHeight="1" x14ac:dyDescent="0.2">
      <c r="A20" s="21" t="s">
        <v>970</v>
      </c>
      <c r="B20" s="21" t="s">
        <v>971</v>
      </c>
      <c r="C20" s="22">
        <f>'SO 183'!I3</f>
        <v>0</v>
      </c>
      <c r="D20" s="22">
        <f>'SO 183'!O2</f>
        <v>0</v>
      </c>
      <c r="E20" s="22">
        <f t="shared" si="0"/>
        <v>0</v>
      </c>
    </row>
    <row r="21" spans="1:5" ht="12.75" customHeight="1" x14ac:dyDescent="0.2">
      <c r="A21" s="21" t="s">
        <v>981</v>
      </c>
      <c r="B21" s="21" t="s">
        <v>982</v>
      </c>
      <c r="C21" s="22">
        <f>'SO 184'!I3</f>
        <v>0</v>
      </c>
      <c r="D21" s="22">
        <f>'SO 184'!O2</f>
        <v>0</v>
      </c>
      <c r="E21" s="22">
        <f t="shared" si="0"/>
        <v>0</v>
      </c>
    </row>
    <row r="22" spans="1:5" ht="12.75" customHeight="1" x14ac:dyDescent="0.2">
      <c r="A22" s="21" t="s">
        <v>994</v>
      </c>
      <c r="B22" s="21" t="s">
        <v>995</v>
      </c>
      <c r="C22" s="22">
        <f>'SO 301'!I3</f>
        <v>0</v>
      </c>
      <c r="D22" s="22">
        <f>'SO 301'!O2</f>
        <v>0</v>
      </c>
      <c r="E22" s="22">
        <f t="shared" si="0"/>
        <v>0</v>
      </c>
    </row>
    <row r="23" spans="1:5" ht="12.75" customHeight="1" x14ac:dyDescent="0.2">
      <c r="A23" s="21" t="s">
        <v>999</v>
      </c>
      <c r="B23" s="21" t="s">
        <v>1000</v>
      </c>
      <c r="C23" s="22">
        <f>'SO 302'!I3</f>
        <v>0</v>
      </c>
      <c r="D23" s="22">
        <f>'SO 302'!O2</f>
        <v>0</v>
      </c>
      <c r="E23" s="22">
        <f t="shared" si="0"/>
        <v>0</v>
      </c>
    </row>
    <row r="24" spans="1:5" ht="12.75" customHeight="1" x14ac:dyDescent="0.2">
      <c r="A24" s="21" t="s">
        <v>1003</v>
      </c>
      <c r="B24" s="21" t="s">
        <v>1004</v>
      </c>
      <c r="C24" s="22">
        <f>'SO 801'!I3</f>
        <v>0</v>
      </c>
      <c r="D24" s="22">
        <f>'SO 801'!O2</f>
        <v>0</v>
      </c>
      <c r="E24" s="22">
        <f t="shared" si="0"/>
        <v>0</v>
      </c>
    </row>
  </sheetData>
  <mergeCells count="3">
    <mergeCell ref="A1:A3"/>
    <mergeCell ref="B2:B3"/>
    <mergeCell ref="B5:D5"/>
  </mergeCells>
  <pageMargins left="0.75" right="0.75" top="1" bottom="1" header="0.5" footer="0.5"/>
  <pageSetup paperSize="9" scale="57" fitToHeight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893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893</v>
      </c>
      <c r="D4" s="2"/>
      <c r="E4" s="19" t="s">
        <v>894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40</v>
      </c>
      <c r="D8" s="20"/>
      <c r="E8" s="25" t="s">
        <v>376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0+I9+I13+I17+I21+I25+I29+I33+I37+I41+I45+I49+I53+I57+I61+I65+I69+I73+I77+I81+I85+I89</f>
        <v>0</v>
      </c>
      <c r="R8">
        <f>0+O9+O13+O17+O21+O25+O29+O33+O37+O41+O45+O49+O53+O57+O61+O65+O69+O73+O77+O81+O85+O89</f>
        <v>0</v>
      </c>
    </row>
    <row r="9" spans="1:18" ht="25.5" x14ac:dyDescent="0.2">
      <c r="A9" s="23" t="s">
        <v>45</v>
      </c>
      <c r="B9" s="27" t="s">
        <v>29</v>
      </c>
      <c r="C9" s="27" t="s">
        <v>741</v>
      </c>
      <c r="D9" s="23" t="s">
        <v>47</v>
      </c>
      <c r="E9" s="28" t="s">
        <v>742</v>
      </c>
      <c r="F9" s="29" t="s">
        <v>361</v>
      </c>
      <c r="G9" s="30">
        <v>48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895</v>
      </c>
    </row>
    <row r="11" spans="1:18" ht="114.75" x14ac:dyDescent="0.2">
      <c r="A11" s="34" t="s">
        <v>52</v>
      </c>
      <c r="E11" s="35" t="s">
        <v>896</v>
      </c>
    </row>
    <row r="12" spans="1:18" ht="51" x14ac:dyDescent="0.2">
      <c r="A12" t="s">
        <v>54</v>
      </c>
      <c r="E12" s="33" t="s">
        <v>897</v>
      </c>
    </row>
    <row r="13" spans="1:18" ht="25.5" x14ac:dyDescent="0.2">
      <c r="A13" s="23" t="s">
        <v>45</v>
      </c>
      <c r="B13" s="27" t="s">
        <v>23</v>
      </c>
      <c r="C13" s="27" t="s">
        <v>409</v>
      </c>
      <c r="D13" s="23" t="s">
        <v>47</v>
      </c>
      <c r="E13" s="28" t="s">
        <v>410</v>
      </c>
      <c r="F13" s="29" t="s">
        <v>361</v>
      </c>
      <c r="G13" s="30">
        <v>48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895</v>
      </c>
    </row>
    <row r="15" spans="1:18" ht="114.75" x14ac:dyDescent="0.2">
      <c r="A15" s="34" t="s">
        <v>52</v>
      </c>
      <c r="E15" s="35" t="s">
        <v>896</v>
      </c>
    </row>
    <row r="16" spans="1:18" ht="38.25" x14ac:dyDescent="0.2">
      <c r="A16" t="s">
        <v>54</v>
      </c>
      <c r="E16" s="33" t="s">
        <v>413</v>
      </c>
    </row>
    <row r="17" spans="1:16" x14ac:dyDescent="0.2">
      <c r="A17" s="23" t="s">
        <v>45</v>
      </c>
      <c r="B17" s="27" t="s">
        <v>22</v>
      </c>
      <c r="C17" s="27" t="s">
        <v>898</v>
      </c>
      <c r="D17" s="23" t="s">
        <v>47</v>
      </c>
      <c r="E17" s="28" t="s">
        <v>899</v>
      </c>
      <c r="F17" s="29" t="s">
        <v>900</v>
      </c>
      <c r="G17" s="30">
        <v>4032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2" t="s">
        <v>50</v>
      </c>
      <c r="E18" s="33" t="s">
        <v>895</v>
      </c>
    </row>
    <row r="19" spans="1:16" ht="127.5" x14ac:dyDescent="0.2">
      <c r="A19" s="34" t="s">
        <v>52</v>
      </c>
      <c r="E19" s="35" t="s">
        <v>901</v>
      </c>
    </row>
    <row r="20" spans="1:16" ht="25.5" x14ac:dyDescent="0.2">
      <c r="A20" t="s">
        <v>54</v>
      </c>
      <c r="E20" s="33" t="s">
        <v>902</v>
      </c>
    </row>
    <row r="21" spans="1:16" ht="25.5" x14ac:dyDescent="0.2">
      <c r="A21" s="23" t="s">
        <v>45</v>
      </c>
      <c r="B21" s="27" t="s">
        <v>33</v>
      </c>
      <c r="C21" s="27" t="s">
        <v>903</v>
      </c>
      <c r="D21" s="23" t="s">
        <v>47</v>
      </c>
      <c r="E21" s="28" t="s">
        <v>904</v>
      </c>
      <c r="F21" s="29" t="s">
        <v>361</v>
      </c>
      <c r="G21" s="30">
        <v>12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895</v>
      </c>
    </row>
    <row r="23" spans="1:16" ht="63.75" x14ac:dyDescent="0.2">
      <c r="A23" s="34" t="s">
        <v>52</v>
      </c>
      <c r="E23" s="35" t="s">
        <v>905</v>
      </c>
    </row>
    <row r="24" spans="1:16" ht="51" x14ac:dyDescent="0.2">
      <c r="A24" t="s">
        <v>54</v>
      </c>
      <c r="E24" s="33" t="s">
        <v>897</v>
      </c>
    </row>
    <row r="25" spans="1:16" x14ac:dyDescent="0.2">
      <c r="A25" s="23" t="s">
        <v>45</v>
      </c>
      <c r="B25" s="27" t="s">
        <v>35</v>
      </c>
      <c r="C25" s="27" t="s">
        <v>906</v>
      </c>
      <c r="D25" s="23" t="s">
        <v>47</v>
      </c>
      <c r="E25" s="28" t="s">
        <v>907</v>
      </c>
      <c r="F25" s="29" t="s">
        <v>361</v>
      </c>
      <c r="G25" s="30">
        <v>12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895</v>
      </c>
    </row>
    <row r="27" spans="1:16" ht="63.75" x14ac:dyDescent="0.2">
      <c r="A27" s="34" t="s">
        <v>52</v>
      </c>
      <c r="E27" s="35" t="s">
        <v>905</v>
      </c>
    </row>
    <row r="28" spans="1:16" ht="38.25" x14ac:dyDescent="0.2">
      <c r="A28" t="s">
        <v>54</v>
      </c>
      <c r="E28" s="33" t="s">
        <v>413</v>
      </c>
    </row>
    <row r="29" spans="1:16" x14ac:dyDescent="0.2">
      <c r="A29" s="23" t="s">
        <v>45</v>
      </c>
      <c r="B29" s="27" t="s">
        <v>37</v>
      </c>
      <c r="C29" s="27" t="s">
        <v>908</v>
      </c>
      <c r="D29" s="23" t="s">
        <v>47</v>
      </c>
      <c r="E29" s="28" t="s">
        <v>909</v>
      </c>
      <c r="F29" s="29" t="s">
        <v>900</v>
      </c>
      <c r="G29" s="30">
        <v>1008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895</v>
      </c>
    </row>
    <row r="31" spans="1:16" ht="76.5" x14ac:dyDescent="0.2">
      <c r="A31" s="34" t="s">
        <v>52</v>
      </c>
      <c r="E31" s="35" t="s">
        <v>910</v>
      </c>
    </row>
    <row r="32" spans="1:16" ht="25.5" x14ac:dyDescent="0.2">
      <c r="A32" t="s">
        <v>54</v>
      </c>
      <c r="E32" s="33" t="s">
        <v>902</v>
      </c>
    </row>
    <row r="33" spans="1:16" x14ac:dyDescent="0.2">
      <c r="A33" s="23" t="s">
        <v>45</v>
      </c>
      <c r="B33" s="27" t="s">
        <v>69</v>
      </c>
      <c r="C33" s="27" t="s">
        <v>911</v>
      </c>
      <c r="D33" s="23" t="s">
        <v>47</v>
      </c>
      <c r="E33" s="28" t="s">
        <v>912</v>
      </c>
      <c r="F33" s="29" t="s">
        <v>361</v>
      </c>
      <c r="G33" s="30">
        <v>6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895</v>
      </c>
    </row>
    <row r="35" spans="1:16" ht="25.5" x14ac:dyDescent="0.2">
      <c r="A35" s="34" t="s">
        <v>52</v>
      </c>
      <c r="E35" s="35" t="s">
        <v>913</v>
      </c>
    </row>
    <row r="36" spans="1:16" ht="76.5" x14ac:dyDescent="0.2">
      <c r="A36" t="s">
        <v>54</v>
      </c>
      <c r="E36" s="33" t="s">
        <v>914</v>
      </c>
    </row>
    <row r="37" spans="1:16" x14ac:dyDescent="0.2">
      <c r="A37" s="23" t="s">
        <v>45</v>
      </c>
      <c r="B37" s="27" t="s">
        <v>75</v>
      </c>
      <c r="C37" s="27" t="s">
        <v>915</v>
      </c>
      <c r="D37" s="23" t="s">
        <v>47</v>
      </c>
      <c r="E37" s="28" t="s">
        <v>916</v>
      </c>
      <c r="F37" s="29" t="s">
        <v>361</v>
      </c>
      <c r="G37" s="30">
        <v>6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895</v>
      </c>
    </row>
    <row r="39" spans="1:16" ht="25.5" x14ac:dyDescent="0.2">
      <c r="A39" s="34" t="s">
        <v>52</v>
      </c>
      <c r="E39" s="35" t="s">
        <v>913</v>
      </c>
    </row>
    <row r="40" spans="1:16" ht="25.5" x14ac:dyDescent="0.2">
      <c r="A40" t="s">
        <v>54</v>
      </c>
      <c r="E40" s="33" t="s">
        <v>917</v>
      </c>
    </row>
    <row r="41" spans="1:16" x14ac:dyDescent="0.2">
      <c r="A41" s="23" t="s">
        <v>45</v>
      </c>
      <c r="B41" s="27" t="s">
        <v>40</v>
      </c>
      <c r="C41" s="27" t="s">
        <v>918</v>
      </c>
      <c r="D41" s="23" t="s">
        <v>47</v>
      </c>
      <c r="E41" s="28" t="s">
        <v>919</v>
      </c>
      <c r="F41" s="29" t="s">
        <v>900</v>
      </c>
      <c r="G41" s="30">
        <v>504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895</v>
      </c>
    </row>
    <row r="43" spans="1:16" ht="38.25" x14ac:dyDescent="0.2">
      <c r="A43" s="34" t="s">
        <v>52</v>
      </c>
      <c r="E43" s="35" t="s">
        <v>920</v>
      </c>
    </row>
    <row r="44" spans="1:16" ht="25.5" x14ac:dyDescent="0.2">
      <c r="A44" t="s">
        <v>54</v>
      </c>
      <c r="E44" s="33" t="s">
        <v>921</v>
      </c>
    </row>
    <row r="45" spans="1:16" x14ac:dyDescent="0.2">
      <c r="A45" s="23" t="s">
        <v>45</v>
      </c>
      <c r="B45" s="27" t="s">
        <v>42</v>
      </c>
      <c r="C45" s="27" t="s">
        <v>922</v>
      </c>
      <c r="D45" s="23" t="s">
        <v>47</v>
      </c>
      <c r="E45" s="28" t="s">
        <v>923</v>
      </c>
      <c r="F45" s="29" t="s">
        <v>361</v>
      </c>
      <c r="G45" s="30">
        <v>6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895</v>
      </c>
    </row>
    <row r="47" spans="1:16" ht="25.5" x14ac:dyDescent="0.2">
      <c r="A47" s="34" t="s">
        <v>52</v>
      </c>
      <c r="E47" s="35" t="s">
        <v>913</v>
      </c>
    </row>
    <row r="48" spans="1:16" ht="63.75" x14ac:dyDescent="0.2">
      <c r="A48" t="s">
        <v>54</v>
      </c>
      <c r="E48" s="33" t="s">
        <v>924</v>
      </c>
    </row>
    <row r="49" spans="1:16" x14ac:dyDescent="0.2">
      <c r="A49" s="23" t="s">
        <v>45</v>
      </c>
      <c r="B49" s="27" t="s">
        <v>92</v>
      </c>
      <c r="C49" s="27" t="s">
        <v>925</v>
      </c>
      <c r="D49" s="23" t="s">
        <v>47</v>
      </c>
      <c r="E49" s="28" t="s">
        <v>926</v>
      </c>
      <c r="F49" s="29" t="s">
        <v>361</v>
      </c>
      <c r="G49" s="30">
        <v>6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895</v>
      </c>
    </row>
    <row r="51" spans="1:16" ht="25.5" x14ac:dyDescent="0.2">
      <c r="A51" s="34" t="s">
        <v>52</v>
      </c>
      <c r="E51" s="35" t="s">
        <v>913</v>
      </c>
    </row>
    <row r="52" spans="1:16" ht="25.5" x14ac:dyDescent="0.2">
      <c r="A52" t="s">
        <v>54</v>
      </c>
      <c r="E52" s="33" t="s">
        <v>917</v>
      </c>
    </row>
    <row r="53" spans="1:16" x14ac:dyDescent="0.2">
      <c r="A53" s="23" t="s">
        <v>45</v>
      </c>
      <c r="B53" s="27" t="s">
        <v>150</v>
      </c>
      <c r="C53" s="27" t="s">
        <v>927</v>
      </c>
      <c r="D53" s="23" t="s">
        <v>47</v>
      </c>
      <c r="E53" s="28" t="s">
        <v>928</v>
      </c>
      <c r="F53" s="29" t="s">
        <v>900</v>
      </c>
      <c r="G53" s="30">
        <v>504</v>
      </c>
      <c r="H53" s="31">
        <v>0</v>
      </c>
      <c r="I53" s="31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2" t="s">
        <v>50</v>
      </c>
      <c r="E54" s="33" t="s">
        <v>895</v>
      </c>
    </row>
    <row r="55" spans="1:16" ht="38.25" x14ac:dyDescent="0.2">
      <c r="A55" s="34" t="s">
        <v>52</v>
      </c>
      <c r="E55" s="35" t="s">
        <v>920</v>
      </c>
    </row>
    <row r="56" spans="1:16" ht="25.5" x14ac:dyDescent="0.2">
      <c r="A56" t="s">
        <v>54</v>
      </c>
      <c r="E56" s="33" t="s">
        <v>921</v>
      </c>
    </row>
    <row r="57" spans="1:16" ht="25.5" x14ac:dyDescent="0.2">
      <c r="A57" s="23" t="s">
        <v>45</v>
      </c>
      <c r="B57" s="27" t="s">
        <v>156</v>
      </c>
      <c r="C57" s="27" t="s">
        <v>929</v>
      </c>
      <c r="D57" s="23" t="s">
        <v>47</v>
      </c>
      <c r="E57" s="28" t="s">
        <v>930</v>
      </c>
      <c r="F57" s="29" t="s">
        <v>361</v>
      </c>
      <c r="G57" s="30">
        <v>87</v>
      </c>
      <c r="H57" s="31">
        <v>0</v>
      </c>
      <c r="I57" s="31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2" t="s">
        <v>50</v>
      </c>
      <c r="E58" s="33" t="s">
        <v>895</v>
      </c>
    </row>
    <row r="59" spans="1:16" ht="165.75" x14ac:dyDescent="0.2">
      <c r="A59" s="34" t="s">
        <v>52</v>
      </c>
      <c r="E59" s="35" t="s">
        <v>931</v>
      </c>
    </row>
    <row r="60" spans="1:16" ht="63.75" x14ac:dyDescent="0.2">
      <c r="A60" t="s">
        <v>54</v>
      </c>
      <c r="E60" s="33" t="s">
        <v>924</v>
      </c>
    </row>
    <row r="61" spans="1:16" x14ac:dyDescent="0.2">
      <c r="A61" s="23" t="s">
        <v>45</v>
      </c>
      <c r="B61" s="27" t="s">
        <v>159</v>
      </c>
      <c r="C61" s="27" t="s">
        <v>932</v>
      </c>
      <c r="D61" s="23" t="s">
        <v>47</v>
      </c>
      <c r="E61" s="28" t="s">
        <v>933</v>
      </c>
      <c r="F61" s="29" t="s">
        <v>361</v>
      </c>
      <c r="G61" s="30">
        <v>87</v>
      </c>
      <c r="H61" s="31">
        <v>0</v>
      </c>
      <c r="I61" s="31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2" t="s">
        <v>50</v>
      </c>
      <c r="E62" s="33" t="s">
        <v>895</v>
      </c>
    </row>
    <row r="63" spans="1:16" ht="165.75" x14ac:dyDescent="0.2">
      <c r="A63" s="34" t="s">
        <v>52</v>
      </c>
      <c r="E63" s="35" t="s">
        <v>931</v>
      </c>
    </row>
    <row r="64" spans="1:16" ht="25.5" x14ac:dyDescent="0.2">
      <c r="A64" t="s">
        <v>54</v>
      </c>
      <c r="E64" s="33" t="s">
        <v>917</v>
      </c>
    </row>
    <row r="65" spans="1:16" x14ac:dyDescent="0.2">
      <c r="A65" s="23" t="s">
        <v>45</v>
      </c>
      <c r="B65" s="27" t="s">
        <v>164</v>
      </c>
      <c r="C65" s="27" t="s">
        <v>934</v>
      </c>
      <c r="D65" s="23" t="s">
        <v>47</v>
      </c>
      <c r="E65" s="28" t="s">
        <v>935</v>
      </c>
      <c r="F65" s="29" t="s">
        <v>900</v>
      </c>
      <c r="G65" s="30">
        <v>7308</v>
      </c>
      <c r="H65" s="31">
        <v>0</v>
      </c>
      <c r="I65" s="31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2" t="s">
        <v>50</v>
      </c>
      <c r="E66" s="33" t="s">
        <v>936</v>
      </c>
    </row>
    <row r="67" spans="1:16" ht="178.5" x14ac:dyDescent="0.2">
      <c r="A67" s="34" t="s">
        <v>52</v>
      </c>
      <c r="E67" s="35" t="s">
        <v>937</v>
      </c>
    </row>
    <row r="68" spans="1:16" ht="25.5" x14ac:dyDescent="0.2">
      <c r="A68" t="s">
        <v>54</v>
      </c>
      <c r="E68" s="33" t="s">
        <v>921</v>
      </c>
    </row>
    <row r="69" spans="1:16" x14ac:dyDescent="0.2">
      <c r="A69" s="23" t="s">
        <v>45</v>
      </c>
      <c r="B69" s="27" t="s">
        <v>171</v>
      </c>
      <c r="C69" s="27" t="s">
        <v>938</v>
      </c>
      <c r="D69" s="23" t="s">
        <v>47</v>
      </c>
      <c r="E69" s="28" t="s">
        <v>939</v>
      </c>
      <c r="F69" s="29" t="s">
        <v>361</v>
      </c>
      <c r="G69" s="30">
        <v>63</v>
      </c>
      <c r="H69" s="31">
        <v>0</v>
      </c>
      <c r="I69" s="31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2" t="s">
        <v>50</v>
      </c>
      <c r="E70" s="33" t="s">
        <v>895</v>
      </c>
    </row>
    <row r="71" spans="1:16" ht="165.75" x14ac:dyDescent="0.2">
      <c r="A71" s="34" t="s">
        <v>52</v>
      </c>
      <c r="E71" s="35" t="s">
        <v>940</v>
      </c>
    </row>
    <row r="72" spans="1:16" ht="63.75" x14ac:dyDescent="0.2">
      <c r="A72" t="s">
        <v>54</v>
      </c>
      <c r="E72" s="33" t="s">
        <v>924</v>
      </c>
    </row>
    <row r="73" spans="1:16" x14ac:dyDescent="0.2">
      <c r="A73" s="23" t="s">
        <v>45</v>
      </c>
      <c r="B73" s="27" t="s">
        <v>177</v>
      </c>
      <c r="C73" s="27" t="s">
        <v>941</v>
      </c>
      <c r="D73" s="23" t="s">
        <v>47</v>
      </c>
      <c r="E73" s="28" t="s">
        <v>942</v>
      </c>
      <c r="F73" s="29" t="s">
        <v>361</v>
      </c>
      <c r="G73" s="30">
        <v>63</v>
      </c>
      <c r="H73" s="31">
        <v>0</v>
      </c>
      <c r="I73" s="31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2" t="s">
        <v>50</v>
      </c>
      <c r="E74" s="33" t="s">
        <v>895</v>
      </c>
    </row>
    <row r="75" spans="1:16" ht="165.75" x14ac:dyDescent="0.2">
      <c r="A75" s="34" t="s">
        <v>52</v>
      </c>
      <c r="E75" s="35" t="s">
        <v>940</v>
      </c>
    </row>
    <row r="76" spans="1:16" ht="25.5" x14ac:dyDescent="0.2">
      <c r="A76" t="s">
        <v>54</v>
      </c>
      <c r="E76" s="33" t="s">
        <v>917</v>
      </c>
    </row>
    <row r="77" spans="1:16" x14ac:dyDescent="0.2">
      <c r="A77" s="23" t="s">
        <v>45</v>
      </c>
      <c r="B77" s="27" t="s">
        <v>183</v>
      </c>
      <c r="C77" s="27" t="s">
        <v>943</v>
      </c>
      <c r="D77" s="23" t="s">
        <v>47</v>
      </c>
      <c r="E77" s="28" t="s">
        <v>944</v>
      </c>
      <c r="F77" s="29" t="s">
        <v>900</v>
      </c>
      <c r="G77" s="30">
        <v>5292</v>
      </c>
      <c r="H77" s="31">
        <v>0</v>
      </c>
      <c r="I77" s="31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2" t="s">
        <v>50</v>
      </c>
      <c r="E78" s="33" t="s">
        <v>895</v>
      </c>
    </row>
    <row r="79" spans="1:16" ht="178.5" x14ac:dyDescent="0.2">
      <c r="A79" s="34" t="s">
        <v>52</v>
      </c>
      <c r="E79" s="35" t="s">
        <v>945</v>
      </c>
    </row>
    <row r="80" spans="1:16" ht="25.5" x14ac:dyDescent="0.2">
      <c r="A80" t="s">
        <v>54</v>
      </c>
      <c r="E80" s="33" t="s">
        <v>921</v>
      </c>
    </row>
    <row r="81" spans="1:16" x14ac:dyDescent="0.2">
      <c r="A81" s="23" t="s">
        <v>45</v>
      </c>
      <c r="B81" s="27" t="s">
        <v>189</v>
      </c>
      <c r="C81" s="27" t="s">
        <v>946</v>
      </c>
      <c r="D81" s="23" t="s">
        <v>47</v>
      </c>
      <c r="E81" s="28" t="s">
        <v>947</v>
      </c>
      <c r="F81" s="29" t="s">
        <v>133</v>
      </c>
      <c r="G81" s="30">
        <v>600</v>
      </c>
      <c r="H81" s="31">
        <v>0</v>
      </c>
      <c r="I81" s="31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2" t="s">
        <v>50</v>
      </c>
      <c r="E82" s="33" t="s">
        <v>948</v>
      </c>
    </row>
    <row r="83" spans="1:16" ht="25.5" x14ac:dyDescent="0.2">
      <c r="A83" s="34" t="s">
        <v>52</v>
      </c>
      <c r="E83" s="35" t="s">
        <v>949</v>
      </c>
    </row>
    <row r="84" spans="1:16" ht="63.75" x14ac:dyDescent="0.2">
      <c r="A84" t="s">
        <v>54</v>
      </c>
      <c r="E84" s="33" t="s">
        <v>924</v>
      </c>
    </row>
    <row r="85" spans="1:16" x14ac:dyDescent="0.2">
      <c r="A85" s="23" t="s">
        <v>45</v>
      </c>
      <c r="B85" s="27" t="s">
        <v>195</v>
      </c>
      <c r="C85" s="27" t="s">
        <v>950</v>
      </c>
      <c r="D85" s="23" t="s">
        <v>47</v>
      </c>
      <c r="E85" s="28" t="s">
        <v>951</v>
      </c>
      <c r="F85" s="29" t="s">
        <v>133</v>
      </c>
      <c r="G85" s="30">
        <v>600</v>
      </c>
      <c r="H85" s="31">
        <v>0</v>
      </c>
      <c r="I85" s="31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32" t="s">
        <v>50</v>
      </c>
      <c r="E86" s="33" t="s">
        <v>948</v>
      </c>
    </row>
    <row r="87" spans="1:16" ht="25.5" x14ac:dyDescent="0.2">
      <c r="A87" s="34" t="s">
        <v>52</v>
      </c>
      <c r="E87" s="35" t="s">
        <v>949</v>
      </c>
    </row>
    <row r="88" spans="1:16" ht="25.5" x14ac:dyDescent="0.2">
      <c r="A88" t="s">
        <v>54</v>
      </c>
      <c r="E88" s="33" t="s">
        <v>917</v>
      </c>
    </row>
    <row r="89" spans="1:16" x14ac:dyDescent="0.2">
      <c r="A89" s="23" t="s">
        <v>45</v>
      </c>
      <c r="B89" s="27" t="s">
        <v>201</v>
      </c>
      <c r="C89" s="27" t="s">
        <v>952</v>
      </c>
      <c r="D89" s="23" t="s">
        <v>47</v>
      </c>
      <c r="E89" s="28" t="s">
        <v>953</v>
      </c>
      <c r="F89" s="29" t="s">
        <v>954</v>
      </c>
      <c r="G89" s="30">
        <v>21000</v>
      </c>
      <c r="H89" s="31">
        <v>0</v>
      </c>
      <c r="I89" s="31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2" t="s">
        <v>50</v>
      </c>
      <c r="E90" s="33" t="s">
        <v>948</v>
      </c>
    </row>
    <row r="91" spans="1:16" ht="25.5" x14ac:dyDescent="0.2">
      <c r="A91" s="34" t="s">
        <v>52</v>
      </c>
      <c r="E91" s="35" t="s">
        <v>955</v>
      </c>
    </row>
    <row r="92" spans="1:16" ht="25.5" x14ac:dyDescent="0.2">
      <c r="A92" t="s">
        <v>54</v>
      </c>
      <c r="E92" s="33" t="s">
        <v>956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R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957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957</v>
      </c>
      <c r="D4" s="2"/>
      <c r="E4" s="19" t="s">
        <v>958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40</v>
      </c>
      <c r="D8" s="20"/>
      <c r="E8" s="25" t="s">
        <v>376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0+I9+I13+I17+I21+I25+I29+I33+I37+I41+I45+I49+I53+I57+I61+I65+I69+I73+I77+I81+I85+I89</f>
        <v>0</v>
      </c>
      <c r="R8">
        <f>0+O9+O13+O17+O21+O25+O29+O33+O37+O41+O45+O49+O53+O57+O61+O65+O69+O73+O77+O81+O85+O89</f>
        <v>0</v>
      </c>
    </row>
    <row r="9" spans="1:18" ht="25.5" x14ac:dyDescent="0.2">
      <c r="A9" s="23" t="s">
        <v>45</v>
      </c>
      <c r="B9" s="27" t="s">
        <v>29</v>
      </c>
      <c r="C9" s="27" t="s">
        <v>741</v>
      </c>
      <c r="D9" s="23" t="s">
        <v>47</v>
      </c>
      <c r="E9" s="28" t="s">
        <v>742</v>
      </c>
      <c r="F9" s="29" t="s">
        <v>361</v>
      </c>
      <c r="G9" s="30">
        <v>54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895</v>
      </c>
    </row>
    <row r="11" spans="1:18" ht="114.75" x14ac:dyDescent="0.2">
      <c r="A11" s="34" t="s">
        <v>52</v>
      </c>
      <c r="E11" s="35" t="s">
        <v>959</v>
      </c>
    </row>
    <row r="12" spans="1:18" ht="51" x14ac:dyDescent="0.2">
      <c r="A12" t="s">
        <v>54</v>
      </c>
      <c r="E12" s="33" t="s">
        <v>897</v>
      </c>
    </row>
    <row r="13" spans="1:18" ht="25.5" x14ac:dyDescent="0.2">
      <c r="A13" s="23" t="s">
        <v>45</v>
      </c>
      <c r="B13" s="27" t="s">
        <v>23</v>
      </c>
      <c r="C13" s="27" t="s">
        <v>409</v>
      </c>
      <c r="D13" s="23" t="s">
        <v>47</v>
      </c>
      <c r="E13" s="28" t="s">
        <v>410</v>
      </c>
      <c r="F13" s="29" t="s">
        <v>361</v>
      </c>
      <c r="G13" s="30">
        <v>54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895</v>
      </c>
    </row>
    <row r="15" spans="1:18" ht="114.75" x14ac:dyDescent="0.2">
      <c r="A15" s="34" t="s">
        <v>52</v>
      </c>
      <c r="E15" s="35" t="s">
        <v>959</v>
      </c>
    </row>
    <row r="16" spans="1:18" ht="38.25" x14ac:dyDescent="0.2">
      <c r="A16" t="s">
        <v>54</v>
      </c>
      <c r="E16" s="33" t="s">
        <v>413</v>
      </c>
    </row>
    <row r="17" spans="1:16" x14ac:dyDescent="0.2">
      <c r="A17" s="23" t="s">
        <v>45</v>
      </c>
      <c r="B17" s="27" t="s">
        <v>22</v>
      </c>
      <c r="C17" s="27" t="s">
        <v>898</v>
      </c>
      <c r="D17" s="23" t="s">
        <v>47</v>
      </c>
      <c r="E17" s="28" t="s">
        <v>899</v>
      </c>
      <c r="F17" s="29" t="s">
        <v>900</v>
      </c>
      <c r="G17" s="30">
        <v>4536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2" t="s">
        <v>50</v>
      </c>
      <c r="E18" s="33" t="s">
        <v>895</v>
      </c>
    </row>
    <row r="19" spans="1:16" ht="127.5" x14ac:dyDescent="0.2">
      <c r="A19" s="34" t="s">
        <v>52</v>
      </c>
      <c r="E19" s="35" t="s">
        <v>960</v>
      </c>
    </row>
    <row r="20" spans="1:16" ht="25.5" x14ac:dyDescent="0.2">
      <c r="A20" t="s">
        <v>54</v>
      </c>
      <c r="E20" s="33" t="s">
        <v>902</v>
      </c>
    </row>
    <row r="21" spans="1:16" ht="25.5" x14ac:dyDescent="0.2">
      <c r="A21" s="23" t="s">
        <v>45</v>
      </c>
      <c r="B21" s="27" t="s">
        <v>33</v>
      </c>
      <c r="C21" s="27" t="s">
        <v>903</v>
      </c>
      <c r="D21" s="23" t="s">
        <v>47</v>
      </c>
      <c r="E21" s="28" t="s">
        <v>904</v>
      </c>
      <c r="F21" s="29" t="s">
        <v>361</v>
      </c>
      <c r="G21" s="30">
        <v>12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895</v>
      </c>
    </row>
    <row r="23" spans="1:16" ht="63.75" x14ac:dyDescent="0.2">
      <c r="A23" s="34" t="s">
        <v>52</v>
      </c>
      <c r="E23" s="35" t="s">
        <v>905</v>
      </c>
    </row>
    <row r="24" spans="1:16" ht="51" x14ac:dyDescent="0.2">
      <c r="A24" t="s">
        <v>54</v>
      </c>
      <c r="E24" s="33" t="s">
        <v>897</v>
      </c>
    </row>
    <row r="25" spans="1:16" x14ac:dyDescent="0.2">
      <c r="A25" s="23" t="s">
        <v>45</v>
      </c>
      <c r="B25" s="27" t="s">
        <v>35</v>
      </c>
      <c r="C25" s="27" t="s">
        <v>906</v>
      </c>
      <c r="D25" s="23" t="s">
        <v>47</v>
      </c>
      <c r="E25" s="28" t="s">
        <v>907</v>
      </c>
      <c r="F25" s="29" t="s">
        <v>361</v>
      </c>
      <c r="G25" s="30">
        <v>12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895</v>
      </c>
    </row>
    <row r="27" spans="1:16" ht="63.75" x14ac:dyDescent="0.2">
      <c r="A27" s="34" t="s">
        <v>52</v>
      </c>
      <c r="E27" s="35" t="s">
        <v>905</v>
      </c>
    </row>
    <row r="28" spans="1:16" ht="38.25" x14ac:dyDescent="0.2">
      <c r="A28" t="s">
        <v>54</v>
      </c>
      <c r="E28" s="33" t="s">
        <v>413</v>
      </c>
    </row>
    <row r="29" spans="1:16" x14ac:dyDescent="0.2">
      <c r="A29" s="23" t="s">
        <v>45</v>
      </c>
      <c r="B29" s="27" t="s">
        <v>37</v>
      </c>
      <c r="C29" s="27" t="s">
        <v>908</v>
      </c>
      <c r="D29" s="23" t="s">
        <v>47</v>
      </c>
      <c r="E29" s="28" t="s">
        <v>909</v>
      </c>
      <c r="F29" s="29" t="s">
        <v>900</v>
      </c>
      <c r="G29" s="30">
        <v>1008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895</v>
      </c>
    </row>
    <row r="31" spans="1:16" ht="76.5" x14ac:dyDescent="0.2">
      <c r="A31" s="34" t="s">
        <v>52</v>
      </c>
      <c r="E31" s="35" t="s">
        <v>910</v>
      </c>
    </row>
    <row r="32" spans="1:16" ht="25.5" x14ac:dyDescent="0.2">
      <c r="A32" t="s">
        <v>54</v>
      </c>
      <c r="E32" s="33" t="s">
        <v>902</v>
      </c>
    </row>
    <row r="33" spans="1:16" x14ac:dyDescent="0.2">
      <c r="A33" s="23" t="s">
        <v>45</v>
      </c>
      <c r="B33" s="27" t="s">
        <v>69</v>
      </c>
      <c r="C33" s="27" t="s">
        <v>911</v>
      </c>
      <c r="D33" s="23" t="s">
        <v>47</v>
      </c>
      <c r="E33" s="28" t="s">
        <v>912</v>
      </c>
      <c r="F33" s="29" t="s">
        <v>361</v>
      </c>
      <c r="G33" s="30">
        <v>9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895</v>
      </c>
    </row>
    <row r="35" spans="1:16" ht="25.5" x14ac:dyDescent="0.2">
      <c r="A35" s="34" t="s">
        <v>52</v>
      </c>
      <c r="E35" s="35" t="s">
        <v>961</v>
      </c>
    </row>
    <row r="36" spans="1:16" ht="76.5" x14ac:dyDescent="0.2">
      <c r="A36" t="s">
        <v>54</v>
      </c>
      <c r="E36" s="33" t="s">
        <v>914</v>
      </c>
    </row>
    <row r="37" spans="1:16" x14ac:dyDescent="0.2">
      <c r="A37" s="23" t="s">
        <v>45</v>
      </c>
      <c r="B37" s="27" t="s">
        <v>75</v>
      </c>
      <c r="C37" s="27" t="s">
        <v>915</v>
      </c>
      <c r="D37" s="23" t="s">
        <v>47</v>
      </c>
      <c r="E37" s="28" t="s">
        <v>916</v>
      </c>
      <c r="F37" s="29" t="s">
        <v>361</v>
      </c>
      <c r="G37" s="30">
        <v>9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895</v>
      </c>
    </row>
    <row r="39" spans="1:16" ht="25.5" x14ac:dyDescent="0.2">
      <c r="A39" s="34" t="s">
        <v>52</v>
      </c>
      <c r="E39" s="35" t="s">
        <v>961</v>
      </c>
    </row>
    <row r="40" spans="1:16" ht="25.5" x14ac:dyDescent="0.2">
      <c r="A40" t="s">
        <v>54</v>
      </c>
      <c r="E40" s="33" t="s">
        <v>917</v>
      </c>
    </row>
    <row r="41" spans="1:16" x14ac:dyDescent="0.2">
      <c r="A41" s="23" t="s">
        <v>45</v>
      </c>
      <c r="B41" s="27" t="s">
        <v>40</v>
      </c>
      <c r="C41" s="27" t="s">
        <v>918</v>
      </c>
      <c r="D41" s="23" t="s">
        <v>47</v>
      </c>
      <c r="E41" s="28" t="s">
        <v>919</v>
      </c>
      <c r="F41" s="29" t="s">
        <v>900</v>
      </c>
      <c r="G41" s="30">
        <v>756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895</v>
      </c>
    </row>
    <row r="43" spans="1:16" ht="38.25" x14ac:dyDescent="0.2">
      <c r="A43" s="34" t="s">
        <v>52</v>
      </c>
      <c r="E43" s="35" t="s">
        <v>962</v>
      </c>
    </row>
    <row r="44" spans="1:16" ht="25.5" x14ac:dyDescent="0.2">
      <c r="A44" t="s">
        <v>54</v>
      </c>
      <c r="E44" s="33" t="s">
        <v>921</v>
      </c>
    </row>
    <row r="45" spans="1:16" x14ac:dyDescent="0.2">
      <c r="A45" s="23" t="s">
        <v>45</v>
      </c>
      <c r="B45" s="27" t="s">
        <v>42</v>
      </c>
      <c r="C45" s="27" t="s">
        <v>922</v>
      </c>
      <c r="D45" s="23" t="s">
        <v>47</v>
      </c>
      <c r="E45" s="28" t="s">
        <v>923</v>
      </c>
      <c r="F45" s="29" t="s">
        <v>361</v>
      </c>
      <c r="G45" s="30">
        <v>9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895</v>
      </c>
    </row>
    <row r="47" spans="1:16" ht="25.5" x14ac:dyDescent="0.2">
      <c r="A47" s="34" t="s">
        <v>52</v>
      </c>
      <c r="E47" s="35" t="s">
        <v>961</v>
      </c>
    </row>
    <row r="48" spans="1:16" ht="63.75" x14ac:dyDescent="0.2">
      <c r="A48" t="s">
        <v>54</v>
      </c>
      <c r="E48" s="33" t="s">
        <v>924</v>
      </c>
    </row>
    <row r="49" spans="1:16" x14ac:dyDescent="0.2">
      <c r="A49" s="23" t="s">
        <v>45</v>
      </c>
      <c r="B49" s="27" t="s">
        <v>92</v>
      </c>
      <c r="C49" s="27" t="s">
        <v>925</v>
      </c>
      <c r="D49" s="23" t="s">
        <v>47</v>
      </c>
      <c r="E49" s="28" t="s">
        <v>926</v>
      </c>
      <c r="F49" s="29" t="s">
        <v>361</v>
      </c>
      <c r="G49" s="30">
        <v>9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895</v>
      </c>
    </row>
    <row r="51" spans="1:16" ht="25.5" x14ac:dyDescent="0.2">
      <c r="A51" s="34" t="s">
        <v>52</v>
      </c>
      <c r="E51" s="35" t="s">
        <v>961</v>
      </c>
    </row>
    <row r="52" spans="1:16" ht="25.5" x14ac:dyDescent="0.2">
      <c r="A52" t="s">
        <v>54</v>
      </c>
      <c r="E52" s="33" t="s">
        <v>917</v>
      </c>
    </row>
    <row r="53" spans="1:16" x14ac:dyDescent="0.2">
      <c r="A53" s="23" t="s">
        <v>45</v>
      </c>
      <c r="B53" s="27" t="s">
        <v>150</v>
      </c>
      <c r="C53" s="27" t="s">
        <v>927</v>
      </c>
      <c r="D53" s="23" t="s">
        <v>47</v>
      </c>
      <c r="E53" s="28" t="s">
        <v>928</v>
      </c>
      <c r="F53" s="29" t="s">
        <v>900</v>
      </c>
      <c r="G53" s="30">
        <v>756</v>
      </c>
      <c r="H53" s="31">
        <v>0</v>
      </c>
      <c r="I53" s="31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2" t="s">
        <v>50</v>
      </c>
      <c r="E54" s="33" t="s">
        <v>895</v>
      </c>
    </row>
    <row r="55" spans="1:16" ht="38.25" x14ac:dyDescent="0.2">
      <c r="A55" s="34" t="s">
        <v>52</v>
      </c>
      <c r="E55" s="35" t="s">
        <v>962</v>
      </c>
    </row>
    <row r="56" spans="1:16" ht="25.5" x14ac:dyDescent="0.2">
      <c r="A56" t="s">
        <v>54</v>
      </c>
      <c r="E56" s="33" t="s">
        <v>921</v>
      </c>
    </row>
    <row r="57" spans="1:16" ht="25.5" x14ac:dyDescent="0.2">
      <c r="A57" s="23" t="s">
        <v>45</v>
      </c>
      <c r="B57" s="27" t="s">
        <v>156</v>
      </c>
      <c r="C57" s="27" t="s">
        <v>929</v>
      </c>
      <c r="D57" s="23" t="s">
        <v>47</v>
      </c>
      <c r="E57" s="28" t="s">
        <v>930</v>
      </c>
      <c r="F57" s="29" t="s">
        <v>361</v>
      </c>
      <c r="G57" s="30">
        <v>90</v>
      </c>
      <c r="H57" s="31">
        <v>0</v>
      </c>
      <c r="I57" s="31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2" t="s">
        <v>50</v>
      </c>
      <c r="E58" s="33" t="s">
        <v>895</v>
      </c>
    </row>
    <row r="59" spans="1:16" ht="165.75" x14ac:dyDescent="0.2">
      <c r="A59" s="34" t="s">
        <v>52</v>
      </c>
      <c r="E59" s="35" t="s">
        <v>963</v>
      </c>
    </row>
    <row r="60" spans="1:16" ht="63.75" x14ac:dyDescent="0.2">
      <c r="A60" t="s">
        <v>54</v>
      </c>
      <c r="E60" s="33" t="s">
        <v>924</v>
      </c>
    </row>
    <row r="61" spans="1:16" x14ac:dyDescent="0.2">
      <c r="A61" s="23" t="s">
        <v>45</v>
      </c>
      <c r="B61" s="27" t="s">
        <v>159</v>
      </c>
      <c r="C61" s="27" t="s">
        <v>932</v>
      </c>
      <c r="D61" s="23" t="s">
        <v>47</v>
      </c>
      <c r="E61" s="28" t="s">
        <v>933</v>
      </c>
      <c r="F61" s="29" t="s">
        <v>361</v>
      </c>
      <c r="G61" s="30">
        <v>90</v>
      </c>
      <c r="H61" s="31">
        <v>0</v>
      </c>
      <c r="I61" s="31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2" t="s">
        <v>50</v>
      </c>
      <c r="E62" s="33" t="s">
        <v>895</v>
      </c>
    </row>
    <row r="63" spans="1:16" ht="165.75" x14ac:dyDescent="0.2">
      <c r="A63" s="34" t="s">
        <v>52</v>
      </c>
      <c r="E63" s="35" t="s">
        <v>963</v>
      </c>
    </row>
    <row r="64" spans="1:16" ht="25.5" x14ac:dyDescent="0.2">
      <c r="A64" t="s">
        <v>54</v>
      </c>
      <c r="E64" s="33" t="s">
        <v>917</v>
      </c>
    </row>
    <row r="65" spans="1:16" x14ac:dyDescent="0.2">
      <c r="A65" s="23" t="s">
        <v>45</v>
      </c>
      <c r="B65" s="27" t="s">
        <v>164</v>
      </c>
      <c r="C65" s="27" t="s">
        <v>934</v>
      </c>
      <c r="D65" s="23" t="s">
        <v>47</v>
      </c>
      <c r="E65" s="28" t="s">
        <v>935</v>
      </c>
      <c r="F65" s="29" t="s">
        <v>900</v>
      </c>
      <c r="G65" s="30">
        <v>7560</v>
      </c>
      <c r="H65" s="31">
        <v>0</v>
      </c>
      <c r="I65" s="31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2" t="s">
        <v>50</v>
      </c>
      <c r="E66" s="33" t="s">
        <v>936</v>
      </c>
    </row>
    <row r="67" spans="1:16" ht="178.5" x14ac:dyDescent="0.2">
      <c r="A67" s="34" t="s">
        <v>52</v>
      </c>
      <c r="E67" s="35" t="s">
        <v>964</v>
      </c>
    </row>
    <row r="68" spans="1:16" ht="25.5" x14ac:dyDescent="0.2">
      <c r="A68" t="s">
        <v>54</v>
      </c>
      <c r="E68" s="33" t="s">
        <v>921</v>
      </c>
    </row>
    <row r="69" spans="1:16" x14ac:dyDescent="0.2">
      <c r="A69" s="23" t="s">
        <v>45</v>
      </c>
      <c r="B69" s="27" t="s">
        <v>171</v>
      </c>
      <c r="C69" s="27" t="s">
        <v>938</v>
      </c>
      <c r="D69" s="23" t="s">
        <v>47</v>
      </c>
      <c r="E69" s="28" t="s">
        <v>939</v>
      </c>
      <c r="F69" s="29" t="s">
        <v>361</v>
      </c>
      <c r="G69" s="30">
        <v>66</v>
      </c>
      <c r="H69" s="31">
        <v>0</v>
      </c>
      <c r="I69" s="31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2" t="s">
        <v>50</v>
      </c>
      <c r="E70" s="33" t="s">
        <v>895</v>
      </c>
    </row>
    <row r="71" spans="1:16" ht="165.75" x14ac:dyDescent="0.2">
      <c r="A71" s="34" t="s">
        <v>52</v>
      </c>
      <c r="E71" s="35" t="s">
        <v>965</v>
      </c>
    </row>
    <row r="72" spans="1:16" ht="63.75" x14ac:dyDescent="0.2">
      <c r="A72" t="s">
        <v>54</v>
      </c>
      <c r="E72" s="33" t="s">
        <v>924</v>
      </c>
    </row>
    <row r="73" spans="1:16" x14ac:dyDescent="0.2">
      <c r="A73" s="23" t="s">
        <v>45</v>
      </c>
      <c r="B73" s="27" t="s">
        <v>177</v>
      </c>
      <c r="C73" s="27" t="s">
        <v>941</v>
      </c>
      <c r="D73" s="23" t="s">
        <v>47</v>
      </c>
      <c r="E73" s="28" t="s">
        <v>942</v>
      </c>
      <c r="F73" s="29" t="s">
        <v>361</v>
      </c>
      <c r="G73" s="30">
        <v>66</v>
      </c>
      <c r="H73" s="31">
        <v>0</v>
      </c>
      <c r="I73" s="31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2" t="s">
        <v>50</v>
      </c>
      <c r="E74" s="33" t="s">
        <v>895</v>
      </c>
    </row>
    <row r="75" spans="1:16" ht="165.75" x14ac:dyDescent="0.2">
      <c r="A75" s="34" t="s">
        <v>52</v>
      </c>
      <c r="E75" s="35" t="s">
        <v>965</v>
      </c>
    </row>
    <row r="76" spans="1:16" ht="25.5" x14ac:dyDescent="0.2">
      <c r="A76" t="s">
        <v>54</v>
      </c>
      <c r="E76" s="33" t="s">
        <v>917</v>
      </c>
    </row>
    <row r="77" spans="1:16" x14ac:dyDescent="0.2">
      <c r="A77" s="23" t="s">
        <v>45</v>
      </c>
      <c r="B77" s="27" t="s">
        <v>183</v>
      </c>
      <c r="C77" s="27" t="s">
        <v>943</v>
      </c>
      <c r="D77" s="23" t="s">
        <v>47</v>
      </c>
      <c r="E77" s="28" t="s">
        <v>944</v>
      </c>
      <c r="F77" s="29" t="s">
        <v>900</v>
      </c>
      <c r="G77" s="30">
        <v>5544</v>
      </c>
      <c r="H77" s="31">
        <v>0</v>
      </c>
      <c r="I77" s="31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2" t="s">
        <v>50</v>
      </c>
      <c r="E78" s="33" t="s">
        <v>895</v>
      </c>
    </row>
    <row r="79" spans="1:16" ht="178.5" x14ac:dyDescent="0.2">
      <c r="A79" s="34" t="s">
        <v>52</v>
      </c>
      <c r="E79" s="35" t="s">
        <v>966</v>
      </c>
    </row>
    <row r="80" spans="1:16" ht="25.5" x14ac:dyDescent="0.2">
      <c r="A80" t="s">
        <v>54</v>
      </c>
      <c r="E80" s="33" t="s">
        <v>921</v>
      </c>
    </row>
    <row r="81" spans="1:16" x14ac:dyDescent="0.2">
      <c r="A81" s="23" t="s">
        <v>45</v>
      </c>
      <c r="B81" s="27" t="s">
        <v>189</v>
      </c>
      <c r="C81" s="27" t="s">
        <v>946</v>
      </c>
      <c r="D81" s="23" t="s">
        <v>47</v>
      </c>
      <c r="E81" s="28" t="s">
        <v>947</v>
      </c>
      <c r="F81" s="29" t="s">
        <v>133</v>
      </c>
      <c r="G81" s="30">
        <v>74</v>
      </c>
      <c r="H81" s="31">
        <v>0</v>
      </c>
      <c r="I81" s="31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2" t="s">
        <v>50</v>
      </c>
      <c r="E82" s="33" t="s">
        <v>967</v>
      </c>
    </row>
    <row r="83" spans="1:16" ht="25.5" x14ac:dyDescent="0.2">
      <c r="A83" s="34" t="s">
        <v>52</v>
      </c>
      <c r="E83" s="35" t="s">
        <v>968</v>
      </c>
    </row>
    <row r="84" spans="1:16" ht="63.75" x14ac:dyDescent="0.2">
      <c r="A84" t="s">
        <v>54</v>
      </c>
      <c r="E84" s="33" t="s">
        <v>924</v>
      </c>
    </row>
    <row r="85" spans="1:16" x14ac:dyDescent="0.2">
      <c r="A85" s="23" t="s">
        <v>45</v>
      </c>
      <c r="B85" s="27" t="s">
        <v>195</v>
      </c>
      <c r="C85" s="27" t="s">
        <v>950</v>
      </c>
      <c r="D85" s="23" t="s">
        <v>47</v>
      </c>
      <c r="E85" s="28" t="s">
        <v>951</v>
      </c>
      <c r="F85" s="29" t="s">
        <v>133</v>
      </c>
      <c r="G85" s="30">
        <v>74</v>
      </c>
      <c r="H85" s="31">
        <v>0</v>
      </c>
      <c r="I85" s="31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32" t="s">
        <v>50</v>
      </c>
      <c r="E86" s="33" t="s">
        <v>967</v>
      </c>
    </row>
    <row r="87" spans="1:16" ht="25.5" x14ac:dyDescent="0.2">
      <c r="A87" s="34" t="s">
        <v>52</v>
      </c>
      <c r="E87" s="35" t="s">
        <v>968</v>
      </c>
    </row>
    <row r="88" spans="1:16" ht="25.5" x14ac:dyDescent="0.2">
      <c r="A88" t="s">
        <v>54</v>
      </c>
      <c r="E88" s="33" t="s">
        <v>917</v>
      </c>
    </row>
    <row r="89" spans="1:16" x14ac:dyDescent="0.2">
      <c r="A89" s="23" t="s">
        <v>45</v>
      </c>
      <c r="B89" s="27" t="s">
        <v>201</v>
      </c>
      <c r="C89" s="27" t="s">
        <v>952</v>
      </c>
      <c r="D89" s="23" t="s">
        <v>47</v>
      </c>
      <c r="E89" s="28" t="s">
        <v>953</v>
      </c>
      <c r="F89" s="29" t="s">
        <v>954</v>
      </c>
      <c r="G89" s="30">
        <v>2072</v>
      </c>
      <c r="H89" s="31">
        <v>0</v>
      </c>
      <c r="I89" s="31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2" t="s">
        <v>50</v>
      </c>
      <c r="E90" s="33" t="s">
        <v>967</v>
      </c>
    </row>
    <row r="91" spans="1:16" ht="25.5" x14ac:dyDescent="0.2">
      <c r="A91" s="34" t="s">
        <v>52</v>
      </c>
      <c r="E91" s="35" t="s">
        <v>969</v>
      </c>
    </row>
    <row r="92" spans="1:16" ht="25.5" x14ac:dyDescent="0.2">
      <c r="A92" t="s">
        <v>54</v>
      </c>
      <c r="E92" s="33" t="s">
        <v>956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R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970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970</v>
      </c>
      <c r="D4" s="2"/>
      <c r="E4" s="19" t="s">
        <v>971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40</v>
      </c>
      <c r="D8" s="20"/>
      <c r="E8" s="25" t="s">
        <v>376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0+I9+I13+I17+I21+I25+I29+I33+I37+I41+I45+I49+I53+I57+I61+I65+I69+I73+I77+I81+I85+I89</f>
        <v>0</v>
      </c>
      <c r="R8">
        <f>0+O9+O13+O17+O21+O25+O29+O33+O37+O41+O45+O49+O53+O57+O61+O65+O69+O73+O77+O81+O85+O89</f>
        <v>0</v>
      </c>
    </row>
    <row r="9" spans="1:18" ht="25.5" x14ac:dyDescent="0.2">
      <c r="A9" s="23" t="s">
        <v>45</v>
      </c>
      <c r="B9" s="27" t="s">
        <v>29</v>
      </c>
      <c r="C9" s="27" t="s">
        <v>741</v>
      </c>
      <c r="D9" s="23" t="s">
        <v>47</v>
      </c>
      <c r="E9" s="28" t="s">
        <v>742</v>
      </c>
      <c r="F9" s="29" t="s">
        <v>361</v>
      </c>
      <c r="G9" s="30">
        <v>54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972</v>
      </c>
    </row>
    <row r="11" spans="1:18" ht="114.75" x14ac:dyDescent="0.2">
      <c r="A11" s="34" t="s">
        <v>52</v>
      </c>
      <c r="E11" s="35" t="s">
        <v>959</v>
      </c>
    </row>
    <row r="12" spans="1:18" ht="51" x14ac:dyDescent="0.2">
      <c r="A12" t="s">
        <v>54</v>
      </c>
      <c r="E12" s="33" t="s">
        <v>897</v>
      </c>
    </row>
    <row r="13" spans="1:18" ht="25.5" x14ac:dyDescent="0.2">
      <c r="A13" s="23" t="s">
        <v>45</v>
      </c>
      <c r="B13" s="27" t="s">
        <v>23</v>
      </c>
      <c r="C13" s="27" t="s">
        <v>409</v>
      </c>
      <c r="D13" s="23" t="s">
        <v>47</v>
      </c>
      <c r="E13" s="28" t="s">
        <v>410</v>
      </c>
      <c r="F13" s="29" t="s">
        <v>361</v>
      </c>
      <c r="G13" s="30">
        <v>54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972</v>
      </c>
    </row>
    <row r="15" spans="1:18" ht="114.75" x14ac:dyDescent="0.2">
      <c r="A15" s="34" t="s">
        <v>52</v>
      </c>
      <c r="E15" s="35" t="s">
        <v>959</v>
      </c>
    </row>
    <row r="16" spans="1:18" ht="38.25" x14ac:dyDescent="0.2">
      <c r="A16" t="s">
        <v>54</v>
      </c>
      <c r="E16" s="33" t="s">
        <v>413</v>
      </c>
    </row>
    <row r="17" spans="1:16" x14ac:dyDescent="0.2">
      <c r="A17" s="23" t="s">
        <v>45</v>
      </c>
      <c r="B17" s="27" t="s">
        <v>22</v>
      </c>
      <c r="C17" s="27" t="s">
        <v>898</v>
      </c>
      <c r="D17" s="23" t="s">
        <v>47</v>
      </c>
      <c r="E17" s="28" t="s">
        <v>899</v>
      </c>
      <c r="F17" s="29" t="s">
        <v>900</v>
      </c>
      <c r="G17" s="30">
        <v>2268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2" t="s">
        <v>50</v>
      </c>
      <c r="E18" s="33" t="s">
        <v>895</v>
      </c>
    </row>
    <row r="19" spans="1:16" ht="127.5" x14ac:dyDescent="0.2">
      <c r="A19" s="34" t="s">
        <v>52</v>
      </c>
      <c r="E19" s="35" t="s">
        <v>973</v>
      </c>
    </row>
    <row r="20" spans="1:16" ht="25.5" x14ac:dyDescent="0.2">
      <c r="A20" t="s">
        <v>54</v>
      </c>
      <c r="E20" s="33" t="s">
        <v>902</v>
      </c>
    </row>
    <row r="21" spans="1:16" ht="25.5" x14ac:dyDescent="0.2">
      <c r="A21" s="23" t="s">
        <v>45</v>
      </c>
      <c r="B21" s="27" t="s">
        <v>33</v>
      </c>
      <c r="C21" s="27" t="s">
        <v>903</v>
      </c>
      <c r="D21" s="23" t="s">
        <v>47</v>
      </c>
      <c r="E21" s="28" t="s">
        <v>904</v>
      </c>
      <c r="F21" s="29" t="s">
        <v>361</v>
      </c>
      <c r="G21" s="30">
        <v>12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972</v>
      </c>
    </row>
    <row r="23" spans="1:16" ht="63.75" x14ac:dyDescent="0.2">
      <c r="A23" s="34" t="s">
        <v>52</v>
      </c>
      <c r="E23" s="35" t="s">
        <v>905</v>
      </c>
    </row>
    <row r="24" spans="1:16" ht="51" x14ac:dyDescent="0.2">
      <c r="A24" t="s">
        <v>54</v>
      </c>
      <c r="E24" s="33" t="s">
        <v>897</v>
      </c>
    </row>
    <row r="25" spans="1:16" x14ac:dyDescent="0.2">
      <c r="A25" s="23" t="s">
        <v>45</v>
      </c>
      <c r="B25" s="27" t="s">
        <v>35</v>
      </c>
      <c r="C25" s="27" t="s">
        <v>906</v>
      </c>
      <c r="D25" s="23" t="s">
        <v>47</v>
      </c>
      <c r="E25" s="28" t="s">
        <v>907</v>
      </c>
      <c r="F25" s="29" t="s">
        <v>361</v>
      </c>
      <c r="G25" s="30">
        <v>12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972</v>
      </c>
    </row>
    <row r="27" spans="1:16" ht="63.75" x14ac:dyDescent="0.2">
      <c r="A27" s="34" t="s">
        <v>52</v>
      </c>
      <c r="E27" s="35" t="s">
        <v>905</v>
      </c>
    </row>
    <row r="28" spans="1:16" ht="38.25" x14ac:dyDescent="0.2">
      <c r="A28" t="s">
        <v>54</v>
      </c>
      <c r="E28" s="33" t="s">
        <v>413</v>
      </c>
    </row>
    <row r="29" spans="1:16" x14ac:dyDescent="0.2">
      <c r="A29" s="23" t="s">
        <v>45</v>
      </c>
      <c r="B29" s="27" t="s">
        <v>37</v>
      </c>
      <c r="C29" s="27" t="s">
        <v>908</v>
      </c>
      <c r="D29" s="23" t="s">
        <v>47</v>
      </c>
      <c r="E29" s="28" t="s">
        <v>909</v>
      </c>
      <c r="F29" s="29" t="s">
        <v>900</v>
      </c>
      <c r="G29" s="30">
        <v>504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972</v>
      </c>
    </row>
    <row r="31" spans="1:16" ht="76.5" x14ac:dyDescent="0.2">
      <c r="A31" s="34" t="s">
        <v>52</v>
      </c>
      <c r="E31" s="35" t="s">
        <v>974</v>
      </c>
    </row>
    <row r="32" spans="1:16" ht="25.5" x14ac:dyDescent="0.2">
      <c r="A32" t="s">
        <v>54</v>
      </c>
      <c r="E32" s="33" t="s">
        <v>902</v>
      </c>
    </row>
    <row r="33" spans="1:16" x14ac:dyDescent="0.2">
      <c r="A33" s="23" t="s">
        <v>45</v>
      </c>
      <c r="B33" s="27" t="s">
        <v>69</v>
      </c>
      <c r="C33" s="27" t="s">
        <v>911</v>
      </c>
      <c r="D33" s="23" t="s">
        <v>47</v>
      </c>
      <c r="E33" s="28" t="s">
        <v>912</v>
      </c>
      <c r="F33" s="29" t="s">
        <v>361</v>
      </c>
      <c r="G33" s="30">
        <v>6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972</v>
      </c>
    </row>
    <row r="35" spans="1:16" ht="25.5" x14ac:dyDescent="0.2">
      <c r="A35" s="34" t="s">
        <v>52</v>
      </c>
      <c r="E35" s="35" t="s">
        <v>913</v>
      </c>
    </row>
    <row r="36" spans="1:16" ht="76.5" x14ac:dyDescent="0.2">
      <c r="A36" t="s">
        <v>54</v>
      </c>
      <c r="E36" s="33" t="s">
        <v>914</v>
      </c>
    </row>
    <row r="37" spans="1:16" x14ac:dyDescent="0.2">
      <c r="A37" s="23" t="s">
        <v>45</v>
      </c>
      <c r="B37" s="27" t="s">
        <v>75</v>
      </c>
      <c r="C37" s="27" t="s">
        <v>915</v>
      </c>
      <c r="D37" s="23" t="s">
        <v>47</v>
      </c>
      <c r="E37" s="28" t="s">
        <v>916</v>
      </c>
      <c r="F37" s="29" t="s">
        <v>361</v>
      </c>
      <c r="G37" s="30">
        <v>6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972</v>
      </c>
    </row>
    <row r="39" spans="1:16" ht="25.5" x14ac:dyDescent="0.2">
      <c r="A39" s="34" t="s">
        <v>52</v>
      </c>
      <c r="E39" s="35" t="s">
        <v>913</v>
      </c>
    </row>
    <row r="40" spans="1:16" ht="25.5" x14ac:dyDescent="0.2">
      <c r="A40" t="s">
        <v>54</v>
      </c>
      <c r="E40" s="33" t="s">
        <v>917</v>
      </c>
    </row>
    <row r="41" spans="1:16" x14ac:dyDescent="0.2">
      <c r="A41" s="23" t="s">
        <v>45</v>
      </c>
      <c r="B41" s="27" t="s">
        <v>40</v>
      </c>
      <c r="C41" s="27" t="s">
        <v>918</v>
      </c>
      <c r="D41" s="23" t="s">
        <v>47</v>
      </c>
      <c r="E41" s="28" t="s">
        <v>919</v>
      </c>
      <c r="F41" s="29" t="s">
        <v>900</v>
      </c>
      <c r="G41" s="30">
        <v>252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972</v>
      </c>
    </row>
    <row r="43" spans="1:16" ht="38.25" x14ac:dyDescent="0.2">
      <c r="A43" s="34" t="s">
        <v>52</v>
      </c>
      <c r="E43" s="35" t="s">
        <v>975</v>
      </c>
    </row>
    <row r="44" spans="1:16" ht="25.5" x14ac:dyDescent="0.2">
      <c r="A44" t="s">
        <v>54</v>
      </c>
      <c r="E44" s="33" t="s">
        <v>921</v>
      </c>
    </row>
    <row r="45" spans="1:16" x14ac:dyDescent="0.2">
      <c r="A45" s="23" t="s">
        <v>45</v>
      </c>
      <c r="B45" s="27" t="s">
        <v>42</v>
      </c>
      <c r="C45" s="27" t="s">
        <v>922</v>
      </c>
      <c r="D45" s="23" t="s">
        <v>47</v>
      </c>
      <c r="E45" s="28" t="s">
        <v>923</v>
      </c>
      <c r="F45" s="29" t="s">
        <v>361</v>
      </c>
      <c r="G45" s="30">
        <v>6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972</v>
      </c>
    </row>
    <row r="47" spans="1:16" ht="25.5" x14ac:dyDescent="0.2">
      <c r="A47" s="34" t="s">
        <v>52</v>
      </c>
      <c r="E47" s="35" t="s">
        <v>913</v>
      </c>
    </row>
    <row r="48" spans="1:16" ht="63.75" x14ac:dyDescent="0.2">
      <c r="A48" t="s">
        <v>54</v>
      </c>
      <c r="E48" s="33" t="s">
        <v>924</v>
      </c>
    </row>
    <row r="49" spans="1:16" x14ac:dyDescent="0.2">
      <c r="A49" s="23" t="s">
        <v>45</v>
      </c>
      <c r="B49" s="27" t="s">
        <v>92</v>
      </c>
      <c r="C49" s="27" t="s">
        <v>925</v>
      </c>
      <c r="D49" s="23" t="s">
        <v>47</v>
      </c>
      <c r="E49" s="28" t="s">
        <v>926</v>
      </c>
      <c r="F49" s="29" t="s">
        <v>361</v>
      </c>
      <c r="G49" s="30">
        <v>6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895</v>
      </c>
    </row>
    <row r="51" spans="1:16" ht="25.5" x14ac:dyDescent="0.2">
      <c r="A51" s="34" t="s">
        <v>52</v>
      </c>
      <c r="E51" s="35" t="s">
        <v>913</v>
      </c>
    </row>
    <row r="52" spans="1:16" ht="25.5" x14ac:dyDescent="0.2">
      <c r="A52" t="s">
        <v>54</v>
      </c>
      <c r="E52" s="33" t="s">
        <v>917</v>
      </c>
    </row>
    <row r="53" spans="1:16" x14ac:dyDescent="0.2">
      <c r="A53" s="23" t="s">
        <v>45</v>
      </c>
      <c r="B53" s="27" t="s">
        <v>150</v>
      </c>
      <c r="C53" s="27" t="s">
        <v>927</v>
      </c>
      <c r="D53" s="23" t="s">
        <v>47</v>
      </c>
      <c r="E53" s="28" t="s">
        <v>928</v>
      </c>
      <c r="F53" s="29" t="s">
        <v>900</v>
      </c>
      <c r="G53" s="30">
        <v>252</v>
      </c>
      <c r="H53" s="31">
        <v>0</v>
      </c>
      <c r="I53" s="31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2" t="s">
        <v>50</v>
      </c>
      <c r="E54" s="33" t="s">
        <v>895</v>
      </c>
    </row>
    <row r="55" spans="1:16" ht="38.25" x14ac:dyDescent="0.2">
      <c r="A55" s="34" t="s">
        <v>52</v>
      </c>
      <c r="E55" s="35" t="s">
        <v>975</v>
      </c>
    </row>
    <row r="56" spans="1:16" ht="25.5" x14ac:dyDescent="0.2">
      <c r="A56" t="s">
        <v>54</v>
      </c>
      <c r="E56" s="33" t="s">
        <v>921</v>
      </c>
    </row>
    <row r="57" spans="1:16" ht="25.5" x14ac:dyDescent="0.2">
      <c r="A57" s="23" t="s">
        <v>45</v>
      </c>
      <c r="B57" s="27" t="s">
        <v>156</v>
      </c>
      <c r="C57" s="27" t="s">
        <v>929</v>
      </c>
      <c r="D57" s="23" t="s">
        <v>47</v>
      </c>
      <c r="E57" s="28" t="s">
        <v>930</v>
      </c>
      <c r="F57" s="29" t="s">
        <v>361</v>
      </c>
      <c r="G57" s="30">
        <v>90</v>
      </c>
      <c r="H57" s="31">
        <v>0</v>
      </c>
      <c r="I57" s="31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2" t="s">
        <v>50</v>
      </c>
      <c r="E58" s="33" t="s">
        <v>972</v>
      </c>
    </row>
    <row r="59" spans="1:16" ht="165.75" x14ac:dyDescent="0.2">
      <c r="A59" s="34" t="s">
        <v>52</v>
      </c>
      <c r="E59" s="35" t="s">
        <v>963</v>
      </c>
    </row>
    <row r="60" spans="1:16" ht="63.75" x14ac:dyDescent="0.2">
      <c r="A60" t="s">
        <v>54</v>
      </c>
      <c r="E60" s="33" t="s">
        <v>924</v>
      </c>
    </row>
    <row r="61" spans="1:16" x14ac:dyDescent="0.2">
      <c r="A61" s="23" t="s">
        <v>45</v>
      </c>
      <c r="B61" s="27" t="s">
        <v>159</v>
      </c>
      <c r="C61" s="27" t="s">
        <v>932</v>
      </c>
      <c r="D61" s="23" t="s">
        <v>47</v>
      </c>
      <c r="E61" s="28" t="s">
        <v>933</v>
      </c>
      <c r="F61" s="29" t="s">
        <v>361</v>
      </c>
      <c r="G61" s="30">
        <v>90</v>
      </c>
      <c r="H61" s="31">
        <v>0</v>
      </c>
      <c r="I61" s="31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2" t="s">
        <v>50</v>
      </c>
      <c r="E62" s="33" t="s">
        <v>972</v>
      </c>
    </row>
    <row r="63" spans="1:16" ht="165.75" x14ac:dyDescent="0.2">
      <c r="A63" s="34" t="s">
        <v>52</v>
      </c>
      <c r="E63" s="35" t="s">
        <v>963</v>
      </c>
    </row>
    <row r="64" spans="1:16" ht="25.5" x14ac:dyDescent="0.2">
      <c r="A64" t="s">
        <v>54</v>
      </c>
      <c r="E64" s="33" t="s">
        <v>917</v>
      </c>
    </row>
    <row r="65" spans="1:16" x14ac:dyDescent="0.2">
      <c r="A65" s="23" t="s">
        <v>45</v>
      </c>
      <c r="B65" s="27" t="s">
        <v>164</v>
      </c>
      <c r="C65" s="27" t="s">
        <v>934</v>
      </c>
      <c r="D65" s="23" t="s">
        <v>47</v>
      </c>
      <c r="E65" s="28" t="s">
        <v>935</v>
      </c>
      <c r="F65" s="29" t="s">
        <v>900</v>
      </c>
      <c r="G65" s="30">
        <v>3780</v>
      </c>
      <c r="H65" s="31">
        <v>0</v>
      </c>
      <c r="I65" s="31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2" t="s">
        <v>50</v>
      </c>
      <c r="E66" s="33" t="s">
        <v>972</v>
      </c>
    </row>
    <row r="67" spans="1:16" ht="178.5" x14ac:dyDescent="0.2">
      <c r="A67" s="34" t="s">
        <v>52</v>
      </c>
      <c r="E67" s="35" t="s">
        <v>976</v>
      </c>
    </row>
    <row r="68" spans="1:16" ht="25.5" x14ac:dyDescent="0.2">
      <c r="A68" t="s">
        <v>54</v>
      </c>
      <c r="E68" s="33" t="s">
        <v>921</v>
      </c>
    </row>
    <row r="69" spans="1:16" x14ac:dyDescent="0.2">
      <c r="A69" s="23" t="s">
        <v>45</v>
      </c>
      <c r="B69" s="27" t="s">
        <v>171</v>
      </c>
      <c r="C69" s="27" t="s">
        <v>938</v>
      </c>
      <c r="D69" s="23" t="s">
        <v>47</v>
      </c>
      <c r="E69" s="28" t="s">
        <v>939</v>
      </c>
      <c r="F69" s="29" t="s">
        <v>361</v>
      </c>
      <c r="G69" s="30">
        <v>66</v>
      </c>
      <c r="H69" s="31">
        <v>0</v>
      </c>
      <c r="I69" s="31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2" t="s">
        <v>50</v>
      </c>
      <c r="E70" s="33" t="s">
        <v>972</v>
      </c>
    </row>
    <row r="71" spans="1:16" ht="165.75" x14ac:dyDescent="0.2">
      <c r="A71" s="34" t="s">
        <v>52</v>
      </c>
      <c r="E71" s="35" t="s">
        <v>965</v>
      </c>
    </row>
    <row r="72" spans="1:16" ht="63.75" x14ac:dyDescent="0.2">
      <c r="A72" t="s">
        <v>54</v>
      </c>
      <c r="E72" s="33" t="s">
        <v>924</v>
      </c>
    </row>
    <row r="73" spans="1:16" x14ac:dyDescent="0.2">
      <c r="A73" s="23" t="s">
        <v>45</v>
      </c>
      <c r="B73" s="27" t="s">
        <v>177</v>
      </c>
      <c r="C73" s="27" t="s">
        <v>941</v>
      </c>
      <c r="D73" s="23" t="s">
        <v>47</v>
      </c>
      <c r="E73" s="28" t="s">
        <v>942</v>
      </c>
      <c r="F73" s="29" t="s">
        <v>361</v>
      </c>
      <c r="G73" s="30">
        <v>66</v>
      </c>
      <c r="H73" s="31">
        <v>0</v>
      </c>
      <c r="I73" s="31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2" t="s">
        <v>50</v>
      </c>
      <c r="E74" s="33" t="s">
        <v>972</v>
      </c>
    </row>
    <row r="75" spans="1:16" ht="165.75" x14ac:dyDescent="0.2">
      <c r="A75" s="34" t="s">
        <v>52</v>
      </c>
      <c r="E75" s="35" t="s">
        <v>965</v>
      </c>
    </row>
    <row r="76" spans="1:16" ht="25.5" x14ac:dyDescent="0.2">
      <c r="A76" t="s">
        <v>54</v>
      </c>
      <c r="E76" s="33" t="s">
        <v>917</v>
      </c>
    </row>
    <row r="77" spans="1:16" x14ac:dyDescent="0.2">
      <c r="A77" s="23" t="s">
        <v>45</v>
      </c>
      <c r="B77" s="27" t="s">
        <v>183</v>
      </c>
      <c r="C77" s="27" t="s">
        <v>943</v>
      </c>
      <c r="D77" s="23" t="s">
        <v>47</v>
      </c>
      <c r="E77" s="28" t="s">
        <v>944</v>
      </c>
      <c r="F77" s="29" t="s">
        <v>900</v>
      </c>
      <c r="G77" s="30">
        <v>2772</v>
      </c>
      <c r="H77" s="31">
        <v>0</v>
      </c>
      <c r="I77" s="31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2" t="s">
        <v>50</v>
      </c>
      <c r="E78" s="33" t="s">
        <v>972</v>
      </c>
    </row>
    <row r="79" spans="1:16" ht="178.5" x14ac:dyDescent="0.2">
      <c r="A79" s="34" t="s">
        <v>52</v>
      </c>
      <c r="E79" s="35" t="s">
        <v>977</v>
      </c>
    </row>
    <row r="80" spans="1:16" ht="25.5" x14ac:dyDescent="0.2">
      <c r="A80" t="s">
        <v>54</v>
      </c>
      <c r="E80" s="33" t="s">
        <v>921</v>
      </c>
    </row>
    <row r="81" spans="1:16" x14ac:dyDescent="0.2">
      <c r="A81" s="23" t="s">
        <v>45</v>
      </c>
      <c r="B81" s="27" t="s">
        <v>189</v>
      </c>
      <c r="C81" s="27" t="s">
        <v>946</v>
      </c>
      <c r="D81" s="23" t="s">
        <v>47</v>
      </c>
      <c r="E81" s="28" t="s">
        <v>947</v>
      </c>
      <c r="F81" s="29" t="s">
        <v>133</v>
      </c>
      <c r="G81" s="30">
        <v>10</v>
      </c>
      <c r="H81" s="31">
        <v>0</v>
      </c>
      <c r="I81" s="31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2" t="s">
        <v>50</v>
      </c>
      <c r="E82" s="33" t="s">
        <v>978</v>
      </c>
    </row>
    <row r="83" spans="1:16" ht="25.5" x14ac:dyDescent="0.2">
      <c r="A83" s="34" t="s">
        <v>52</v>
      </c>
      <c r="E83" s="35" t="s">
        <v>979</v>
      </c>
    </row>
    <row r="84" spans="1:16" ht="63.75" x14ac:dyDescent="0.2">
      <c r="A84" t="s">
        <v>54</v>
      </c>
      <c r="E84" s="33" t="s">
        <v>924</v>
      </c>
    </row>
    <row r="85" spans="1:16" x14ac:dyDescent="0.2">
      <c r="A85" s="23" t="s">
        <v>45</v>
      </c>
      <c r="B85" s="27" t="s">
        <v>195</v>
      </c>
      <c r="C85" s="27" t="s">
        <v>950</v>
      </c>
      <c r="D85" s="23" t="s">
        <v>47</v>
      </c>
      <c r="E85" s="28" t="s">
        <v>951</v>
      </c>
      <c r="F85" s="29" t="s">
        <v>133</v>
      </c>
      <c r="G85" s="30">
        <v>10</v>
      </c>
      <c r="H85" s="31">
        <v>0</v>
      </c>
      <c r="I85" s="31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32" t="s">
        <v>50</v>
      </c>
      <c r="E86" s="33" t="s">
        <v>978</v>
      </c>
    </row>
    <row r="87" spans="1:16" ht="25.5" x14ac:dyDescent="0.2">
      <c r="A87" s="34" t="s">
        <v>52</v>
      </c>
      <c r="E87" s="35" t="s">
        <v>979</v>
      </c>
    </row>
    <row r="88" spans="1:16" ht="25.5" x14ac:dyDescent="0.2">
      <c r="A88" t="s">
        <v>54</v>
      </c>
      <c r="E88" s="33" t="s">
        <v>917</v>
      </c>
    </row>
    <row r="89" spans="1:16" x14ac:dyDescent="0.2">
      <c r="A89" s="23" t="s">
        <v>45</v>
      </c>
      <c r="B89" s="27" t="s">
        <v>201</v>
      </c>
      <c r="C89" s="27" t="s">
        <v>952</v>
      </c>
      <c r="D89" s="23" t="s">
        <v>47</v>
      </c>
      <c r="E89" s="28" t="s">
        <v>953</v>
      </c>
      <c r="F89" s="29" t="s">
        <v>954</v>
      </c>
      <c r="G89" s="30">
        <v>70</v>
      </c>
      <c r="H89" s="31">
        <v>0</v>
      </c>
      <c r="I89" s="31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2" t="s">
        <v>50</v>
      </c>
      <c r="E90" s="33" t="s">
        <v>978</v>
      </c>
    </row>
    <row r="91" spans="1:16" ht="25.5" x14ac:dyDescent="0.2">
      <c r="A91" s="34" t="s">
        <v>52</v>
      </c>
      <c r="E91" s="35" t="s">
        <v>980</v>
      </c>
    </row>
    <row r="92" spans="1:16" ht="25.5" x14ac:dyDescent="0.2">
      <c r="A92" t="s">
        <v>54</v>
      </c>
      <c r="E92" s="33" t="s">
        <v>956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R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981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981</v>
      </c>
      <c r="D4" s="2"/>
      <c r="E4" s="19" t="s">
        <v>982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40</v>
      </c>
      <c r="D8" s="20"/>
      <c r="E8" s="25" t="s">
        <v>376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0+I9+I13+I17+I21+I25+I29+I33+I37+I41+I45+I49+I53+I57+I61+I65+I69+I73+I77</f>
        <v>0</v>
      </c>
      <c r="R8">
        <f>0+O9+O13+O17+O21+O25+O29+O33+O37+O41+O45+O49+O53+O57+O61+O65+O69+O73+O77</f>
        <v>0</v>
      </c>
    </row>
    <row r="9" spans="1:18" ht="25.5" x14ac:dyDescent="0.2">
      <c r="A9" s="23" t="s">
        <v>45</v>
      </c>
      <c r="B9" s="27" t="s">
        <v>29</v>
      </c>
      <c r="C9" s="27" t="s">
        <v>741</v>
      </c>
      <c r="D9" s="23" t="s">
        <v>47</v>
      </c>
      <c r="E9" s="28" t="s">
        <v>742</v>
      </c>
      <c r="F9" s="29" t="s">
        <v>361</v>
      </c>
      <c r="G9" s="30">
        <v>128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983</v>
      </c>
    </row>
    <row r="11" spans="1:18" ht="127.5" x14ac:dyDescent="0.2">
      <c r="A11" s="34" t="s">
        <v>52</v>
      </c>
      <c r="E11" s="35" t="s">
        <v>984</v>
      </c>
    </row>
    <row r="12" spans="1:18" ht="51" x14ac:dyDescent="0.2">
      <c r="A12" t="s">
        <v>54</v>
      </c>
      <c r="E12" s="33" t="s">
        <v>897</v>
      </c>
    </row>
    <row r="13" spans="1:18" ht="25.5" x14ac:dyDescent="0.2">
      <c r="A13" s="23" t="s">
        <v>45</v>
      </c>
      <c r="B13" s="27" t="s">
        <v>23</v>
      </c>
      <c r="C13" s="27" t="s">
        <v>409</v>
      </c>
      <c r="D13" s="23" t="s">
        <v>47</v>
      </c>
      <c r="E13" s="28" t="s">
        <v>410</v>
      </c>
      <c r="F13" s="29" t="s">
        <v>361</v>
      </c>
      <c r="G13" s="30">
        <v>128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983</v>
      </c>
    </row>
    <row r="15" spans="1:18" ht="127.5" x14ac:dyDescent="0.2">
      <c r="A15" s="34" t="s">
        <v>52</v>
      </c>
      <c r="E15" s="35" t="s">
        <v>984</v>
      </c>
    </row>
    <row r="16" spans="1:18" ht="38.25" x14ac:dyDescent="0.2">
      <c r="A16" t="s">
        <v>54</v>
      </c>
      <c r="E16" s="33" t="s">
        <v>413</v>
      </c>
    </row>
    <row r="17" spans="1:16" x14ac:dyDescent="0.2">
      <c r="A17" s="23" t="s">
        <v>45</v>
      </c>
      <c r="B17" s="27" t="s">
        <v>22</v>
      </c>
      <c r="C17" s="27" t="s">
        <v>898</v>
      </c>
      <c r="D17" s="23" t="s">
        <v>47</v>
      </c>
      <c r="E17" s="28" t="s">
        <v>899</v>
      </c>
      <c r="F17" s="29" t="s">
        <v>900</v>
      </c>
      <c r="G17" s="30">
        <v>4914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2" t="s">
        <v>50</v>
      </c>
      <c r="E18" s="33" t="s">
        <v>983</v>
      </c>
    </row>
    <row r="19" spans="1:16" ht="127.5" x14ac:dyDescent="0.2">
      <c r="A19" s="34" t="s">
        <v>52</v>
      </c>
      <c r="E19" s="35" t="s">
        <v>985</v>
      </c>
    </row>
    <row r="20" spans="1:16" ht="25.5" x14ac:dyDescent="0.2">
      <c r="A20" t="s">
        <v>54</v>
      </c>
      <c r="E20" s="33" t="s">
        <v>902</v>
      </c>
    </row>
    <row r="21" spans="1:16" ht="25.5" x14ac:dyDescent="0.2">
      <c r="A21" s="23" t="s">
        <v>45</v>
      </c>
      <c r="B21" s="27" t="s">
        <v>33</v>
      </c>
      <c r="C21" s="27" t="s">
        <v>903</v>
      </c>
      <c r="D21" s="23" t="s">
        <v>47</v>
      </c>
      <c r="E21" s="28" t="s">
        <v>904</v>
      </c>
      <c r="F21" s="29" t="s">
        <v>361</v>
      </c>
      <c r="G21" s="30">
        <v>24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983</v>
      </c>
    </row>
    <row r="23" spans="1:16" ht="76.5" x14ac:dyDescent="0.2">
      <c r="A23" s="34" t="s">
        <v>52</v>
      </c>
      <c r="E23" s="35" t="s">
        <v>986</v>
      </c>
    </row>
    <row r="24" spans="1:16" ht="51" x14ac:dyDescent="0.2">
      <c r="A24" t="s">
        <v>54</v>
      </c>
      <c r="E24" s="33" t="s">
        <v>897</v>
      </c>
    </row>
    <row r="25" spans="1:16" x14ac:dyDescent="0.2">
      <c r="A25" s="23" t="s">
        <v>45</v>
      </c>
      <c r="B25" s="27" t="s">
        <v>35</v>
      </c>
      <c r="C25" s="27" t="s">
        <v>906</v>
      </c>
      <c r="D25" s="23" t="s">
        <v>47</v>
      </c>
      <c r="E25" s="28" t="s">
        <v>907</v>
      </c>
      <c r="F25" s="29" t="s">
        <v>361</v>
      </c>
      <c r="G25" s="30">
        <v>24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983</v>
      </c>
    </row>
    <row r="27" spans="1:16" ht="76.5" x14ac:dyDescent="0.2">
      <c r="A27" s="34" t="s">
        <v>52</v>
      </c>
      <c r="E27" s="35" t="s">
        <v>986</v>
      </c>
    </row>
    <row r="28" spans="1:16" ht="38.25" x14ac:dyDescent="0.2">
      <c r="A28" t="s">
        <v>54</v>
      </c>
      <c r="E28" s="33" t="s">
        <v>413</v>
      </c>
    </row>
    <row r="29" spans="1:16" x14ac:dyDescent="0.2">
      <c r="A29" s="23" t="s">
        <v>45</v>
      </c>
      <c r="B29" s="27" t="s">
        <v>37</v>
      </c>
      <c r="C29" s="27" t="s">
        <v>908</v>
      </c>
      <c r="D29" s="23" t="s">
        <v>47</v>
      </c>
      <c r="E29" s="28" t="s">
        <v>909</v>
      </c>
      <c r="F29" s="29" t="s">
        <v>900</v>
      </c>
      <c r="G29" s="30">
        <v>1092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983</v>
      </c>
    </row>
    <row r="31" spans="1:16" ht="76.5" x14ac:dyDescent="0.2">
      <c r="A31" s="34" t="s">
        <v>52</v>
      </c>
      <c r="E31" s="35" t="s">
        <v>987</v>
      </c>
    </row>
    <row r="32" spans="1:16" ht="25.5" x14ac:dyDescent="0.2">
      <c r="A32" t="s">
        <v>54</v>
      </c>
      <c r="E32" s="33" t="s">
        <v>902</v>
      </c>
    </row>
    <row r="33" spans="1:16" x14ac:dyDescent="0.2">
      <c r="A33" s="23" t="s">
        <v>45</v>
      </c>
      <c r="B33" s="27" t="s">
        <v>69</v>
      </c>
      <c r="C33" s="27" t="s">
        <v>911</v>
      </c>
      <c r="D33" s="23" t="s">
        <v>47</v>
      </c>
      <c r="E33" s="28" t="s">
        <v>912</v>
      </c>
      <c r="F33" s="29" t="s">
        <v>361</v>
      </c>
      <c r="G33" s="30">
        <v>12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983</v>
      </c>
    </row>
    <row r="35" spans="1:16" ht="38.25" x14ac:dyDescent="0.2">
      <c r="A35" s="34" t="s">
        <v>52</v>
      </c>
      <c r="E35" s="35" t="s">
        <v>988</v>
      </c>
    </row>
    <row r="36" spans="1:16" ht="76.5" x14ac:dyDescent="0.2">
      <c r="A36" t="s">
        <v>54</v>
      </c>
      <c r="E36" s="33" t="s">
        <v>914</v>
      </c>
    </row>
    <row r="37" spans="1:16" x14ac:dyDescent="0.2">
      <c r="A37" s="23" t="s">
        <v>45</v>
      </c>
      <c r="B37" s="27" t="s">
        <v>75</v>
      </c>
      <c r="C37" s="27" t="s">
        <v>915</v>
      </c>
      <c r="D37" s="23" t="s">
        <v>47</v>
      </c>
      <c r="E37" s="28" t="s">
        <v>916</v>
      </c>
      <c r="F37" s="29" t="s">
        <v>361</v>
      </c>
      <c r="G37" s="30">
        <v>12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983</v>
      </c>
    </row>
    <row r="39" spans="1:16" ht="38.25" x14ac:dyDescent="0.2">
      <c r="A39" s="34" t="s">
        <v>52</v>
      </c>
      <c r="E39" s="35" t="s">
        <v>988</v>
      </c>
    </row>
    <row r="40" spans="1:16" ht="25.5" x14ac:dyDescent="0.2">
      <c r="A40" t="s">
        <v>54</v>
      </c>
      <c r="E40" s="33" t="s">
        <v>917</v>
      </c>
    </row>
    <row r="41" spans="1:16" x14ac:dyDescent="0.2">
      <c r="A41" s="23" t="s">
        <v>45</v>
      </c>
      <c r="B41" s="27" t="s">
        <v>40</v>
      </c>
      <c r="C41" s="27" t="s">
        <v>918</v>
      </c>
      <c r="D41" s="23" t="s">
        <v>47</v>
      </c>
      <c r="E41" s="28" t="s">
        <v>919</v>
      </c>
      <c r="F41" s="29" t="s">
        <v>900</v>
      </c>
      <c r="G41" s="30">
        <v>546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983</v>
      </c>
    </row>
    <row r="43" spans="1:16" ht="38.25" x14ac:dyDescent="0.2">
      <c r="A43" s="34" t="s">
        <v>52</v>
      </c>
      <c r="E43" s="35" t="s">
        <v>989</v>
      </c>
    </row>
    <row r="44" spans="1:16" ht="25.5" x14ac:dyDescent="0.2">
      <c r="A44" t="s">
        <v>54</v>
      </c>
      <c r="E44" s="33" t="s">
        <v>921</v>
      </c>
    </row>
    <row r="45" spans="1:16" x14ac:dyDescent="0.2">
      <c r="A45" s="23" t="s">
        <v>45</v>
      </c>
      <c r="B45" s="27" t="s">
        <v>42</v>
      </c>
      <c r="C45" s="27" t="s">
        <v>922</v>
      </c>
      <c r="D45" s="23" t="s">
        <v>47</v>
      </c>
      <c r="E45" s="28" t="s">
        <v>923</v>
      </c>
      <c r="F45" s="29" t="s">
        <v>361</v>
      </c>
      <c r="G45" s="30">
        <v>12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983</v>
      </c>
    </row>
    <row r="47" spans="1:16" ht="38.25" x14ac:dyDescent="0.2">
      <c r="A47" s="34" t="s">
        <v>52</v>
      </c>
      <c r="E47" s="35" t="s">
        <v>988</v>
      </c>
    </row>
    <row r="48" spans="1:16" ht="63.75" x14ac:dyDescent="0.2">
      <c r="A48" t="s">
        <v>54</v>
      </c>
      <c r="E48" s="33" t="s">
        <v>924</v>
      </c>
    </row>
    <row r="49" spans="1:16" x14ac:dyDescent="0.2">
      <c r="A49" s="23" t="s">
        <v>45</v>
      </c>
      <c r="B49" s="27" t="s">
        <v>92</v>
      </c>
      <c r="C49" s="27" t="s">
        <v>925</v>
      </c>
      <c r="D49" s="23" t="s">
        <v>47</v>
      </c>
      <c r="E49" s="28" t="s">
        <v>926</v>
      </c>
      <c r="F49" s="29" t="s">
        <v>361</v>
      </c>
      <c r="G49" s="30">
        <v>12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983</v>
      </c>
    </row>
    <row r="51" spans="1:16" ht="38.25" x14ac:dyDescent="0.2">
      <c r="A51" s="34" t="s">
        <v>52</v>
      </c>
      <c r="E51" s="35" t="s">
        <v>988</v>
      </c>
    </row>
    <row r="52" spans="1:16" ht="25.5" x14ac:dyDescent="0.2">
      <c r="A52" t="s">
        <v>54</v>
      </c>
      <c r="E52" s="33" t="s">
        <v>917</v>
      </c>
    </row>
    <row r="53" spans="1:16" x14ac:dyDescent="0.2">
      <c r="A53" s="23" t="s">
        <v>45</v>
      </c>
      <c r="B53" s="27" t="s">
        <v>150</v>
      </c>
      <c r="C53" s="27" t="s">
        <v>927</v>
      </c>
      <c r="D53" s="23" t="s">
        <v>47</v>
      </c>
      <c r="E53" s="28" t="s">
        <v>928</v>
      </c>
      <c r="F53" s="29" t="s">
        <v>900</v>
      </c>
      <c r="G53" s="30">
        <v>546</v>
      </c>
      <c r="H53" s="31">
        <v>0</v>
      </c>
      <c r="I53" s="31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2" t="s">
        <v>50</v>
      </c>
      <c r="E54" s="33" t="s">
        <v>983</v>
      </c>
    </row>
    <row r="55" spans="1:16" ht="38.25" x14ac:dyDescent="0.2">
      <c r="A55" s="34" t="s">
        <v>52</v>
      </c>
      <c r="E55" s="35" t="s">
        <v>989</v>
      </c>
    </row>
    <row r="56" spans="1:16" ht="25.5" x14ac:dyDescent="0.2">
      <c r="A56" t="s">
        <v>54</v>
      </c>
      <c r="E56" s="33" t="s">
        <v>921</v>
      </c>
    </row>
    <row r="57" spans="1:16" ht="25.5" x14ac:dyDescent="0.2">
      <c r="A57" s="23" t="s">
        <v>45</v>
      </c>
      <c r="B57" s="27" t="s">
        <v>156</v>
      </c>
      <c r="C57" s="27" t="s">
        <v>929</v>
      </c>
      <c r="D57" s="23" t="s">
        <v>47</v>
      </c>
      <c r="E57" s="28" t="s">
        <v>930</v>
      </c>
      <c r="F57" s="29" t="s">
        <v>361</v>
      </c>
      <c r="G57" s="30">
        <v>180</v>
      </c>
      <c r="H57" s="31">
        <v>0</v>
      </c>
      <c r="I57" s="31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2" t="s">
        <v>50</v>
      </c>
      <c r="E58" s="33" t="s">
        <v>983</v>
      </c>
    </row>
    <row r="59" spans="1:16" ht="178.5" x14ac:dyDescent="0.2">
      <c r="A59" s="34" t="s">
        <v>52</v>
      </c>
      <c r="E59" s="35" t="s">
        <v>990</v>
      </c>
    </row>
    <row r="60" spans="1:16" ht="63.75" x14ac:dyDescent="0.2">
      <c r="A60" t="s">
        <v>54</v>
      </c>
      <c r="E60" s="33" t="s">
        <v>924</v>
      </c>
    </row>
    <row r="61" spans="1:16" x14ac:dyDescent="0.2">
      <c r="A61" s="23" t="s">
        <v>45</v>
      </c>
      <c r="B61" s="27" t="s">
        <v>159</v>
      </c>
      <c r="C61" s="27" t="s">
        <v>932</v>
      </c>
      <c r="D61" s="23" t="s">
        <v>47</v>
      </c>
      <c r="E61" s="28" t="s">
        <v>933</v>
      </c>
      <c r="F61" s="29" t="s">
        <v>361</v>
      </c>
      <c r="G61" s="30">
        <v>180</v>
      </c>
      <c r="H61" s="31">
        <v>0</v>
      </c>
      <c r="I61" s="31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2" t="s">
        <v>50</v>
      </c>
      <c r="E62" s="33" t="s">
        <v>983</v>
      </c>
    </row>
    <row r="63" spans="1:16" ht="178.5" x14ac:dyDescent="0.2">
      <c r="A63" s="34" t="s">
        <v>52</v>
      </c>
      <c r="E63" s="35" t="s">
        <v>990</v>
      </c>
    </row>
    <row r="64" spans="1:16" ht="25.5" x14ac:dyDescent="0.2">
      <c r="A64" t="s">
        <v>54</v>
      </c>
      <c r="E64" s="33" t="s">
        <v>917</v>
      </c>
    </row>
    <row r="65" spans="1:16" x14ac:dyDescent="0.2">
      <c r="A65" s="23" t="s">
        <v>45</v>
      </c>
      <c r="B65" s="27" t="s">
        <v>164</v>
      </c>
      <c r="C65" s="27" t="s">
        <v>934</v>
      </c>
      <c r="D65" s="23" t="s">
        <v>47</v>
      </c>
      <c r="E65" s="28" t="s">
        <v>935</v>
      </c>
      <c r="F65" s="29" t="s">
        <v>900</v>
      </c>
      <c r="G65" s="30">
        <v>8190</v>
      </c>
      <c r="H65" s="31">
        <v>0</v>
      </c>
      <c r="I65" s="31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2" t="s">
        <v>50</v>
      </c>
      <c r="E66" s="33" t="s">
        <v>983</v>
      </c>
    </row>
    <row r="67" spans="1:16" ht="178.5" x14ac:dyDescent="0.2">
      <c r="A67" s="34" t="s">
        <v>52</v>
      </c>
      <c r="E67" s="35" t="s">
        <v>991</v>
      </c>
    </row>
    <row r="68" spans="1:16" ht="25.5" x14ac:dyDescent="0.2">
      <c r="A68" t="s">
        <v>54</v>
      </c>
      <c r="E68" s="33" t="s">
        <v>921</v>
      </c>
    </row>
    <row r="69" spans="1:16" x14ac:dyDescent="0.2">
      <c r="A69" s="23" t="s">
        <v>45</v>
      </c>
      <c r="B69" s="27" t="s">
        <v>171</v>
      </c>
      <c r="C69" s="27" t="s">
        <v>938</v>
      </c>
      <c r="D69" s="23" t="s">
        <v>47</v>
      </c>
      <c r="E69" s="28" t="s">
        <v>939</v>
      </c>
      <c r="F69" s="29" t="s">
        <v>361</v>
      </c>
      <c r="G69" s="30">
        <v>132</v>
      </c>
      <c r="H69" s="31">
        <v>0</v>
      </c>
      <c r="I69" s="31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2" t="s">
        <v>50</v>
      </c>
      <c r="E70" s="33" t="s">
        <v>983</v>
      </c>
    </row>
    <row r="71" spans="1:16" ht="178.5" x14ac:dyDescent="0.2">
      <c r="A71" s="34" t="s">
        <v>52</v>
      </c>
      <c r="E71" s="35" t="s">
        <v>992</v>
      </c>
    </row>
    <row r="72" spans="1:16" ht="63.75" x14ac:dyDescent="0.2">
      <c r="A72" t="s">
        <v>54</v>
      </c>
      <c r="E72" s="33" t="s">
        <v>924</v>
      </c>
    </row>
    <row r="73" spans="1:16" x14ac:dyDescent="0.2">
      <c r="A73" s="23" t="s">
        <v>45</v>
      </c>
      <c r="B73" s="27" t="s">
        <v>177</v>
      </c>
      <c r="C73" s="27" t="s">
        <v>941</v>
      </c>
      <c r="D73" s="23" t="s">
        <v>47</v>
      </c>
      <c r="E73" s="28" t="s">
        <v>942</v>
      </c>
      <c r="F73" s="29" t="s">
        <v>361</v>
      </c>
      <c r="G73" s="30">
        <v>132</v>
      </c>
      <c r="H73" s="31">
        <v>0</v>
      </c>
      <c r="I73" s="31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2" t="s">
        <v>50</v>
      </c>
      <c r="E74" s="33" t="s">
        <v>983</v>
      </c>
    </row>
    <row r="75" spans="1:16" ht="178.5" x14ac:dyDescent="0.2">
      <c r="A75" s="34" t="s">
        <v>52</v>
      </c>
      <c r="E75" s="35" t="s">
        <v>992</v>
      </c>
    </row>
    <row r="76" spans="1:16" ht="25.5" x14ac:dyDescent="0.2">
      <c r="A76" t="s">
        <v>54</v>
      </c>
      <c r="E76" s="33" t="s">
        <v>917</v>
      </c>
    </row>
    <row r="77" spans="1:16" x14ac:dyDescent="0.2">
      <c r="A77" s="23" t="s">
        <v>45</v>
      </c>
      <c r="B77" s="27" t="s">
        <v>183</v>
      </c>
      <c r="C77" s="27" t="s">
        <v>943</v>
      </c>
      <c r="D77" s="23" t="s">
        <v>47</v>
      </c>
      <c r="E77" s="28" t="s">
        <v>944</v>
      </c>
      <c r="F77" s="29" t="s">
        <v>900</v>
      </c>
      <c r="G77" s="30">
        <v>6006</v>
      </c>
      <c r="H77" s="31">
        <v>0</v>
      </c>
      <c r="I77" s="31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2" t="s">
        <v>50</v>
      </c>
      <c r="E78" s="33" t="s">
        <v>983</v>
      </c>
    </row>
    <row r="79" spans="1:16" ht="178.5" x14ac:dyDescent="0.2">
      <c r="A79" s="34" t="s">
        <v>52</v>
      </c>
      <c r="E79" s="35" t="s">
        <v>993</v>
      </c>
    </row>
    <row r="80" spans="1:16" ht="25.5" x14ac:dyDescent="0.2">
      <c r="A80" t="s">
        <v>54</v>
      </c>
      <c r="E80" s="33" t="s">
        <v>921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994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994</v>
      </c>
      <c r="D4" s="2"/>
      <c r="E4" s="19" t="s">
        <v>995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3" t="s">
        <v>45</v>
      </c>
      <c r="B9" s="27" t="s">
        <v>29</v>
      </c>
      <c r="C9" s="27" t="s">
        <v>996</v>
      </c>
      <c r="D9" s="23" t="s">
        <v>47</v>
      </c>
      <c r="E9" s="28" t="s">
        <v>997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998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47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999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999</v>
      </c>
      <c r="D4" s="2"/>
      <c r="E4" s="19" t="s">
        <v>1000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3" t="s">
        <v>45</v>
      </c>
      <c r="B9" s="27" t="s">
        <v>29</v>
      </c>
      <c r="C9" s="27" t="s">
        <v>1001</v>
      </c>
      <c r="D9" s="23" t="s">
        <v>47</v>
      </c>
      <c r="E9" s="28" t="s">
        <v>1002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998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47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1003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1003</v>
      </c>
      <c r="D4" s="2"/>
      <c r="E4" s="19" t="s">
        <v>1004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3" t="s">
        <v>45</v>
      </c>
      <c r="B9" s="27" t="s">
        <v>29</v>
      </c>
      <c r="C9" s="27" t="s">
        <v>1005</v>
      </c>
      <c r="D9" s="23" t="s">
        <v>47</v>
      </c>
      <c r="E9" s="28" t="s">
        <v>1004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998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47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24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24</v>
      </c>
      <c r="D4" s="2"/>
      <c r="E4" s="19" t="s">
        <v>25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23" t="s">
        <v>45</v>
      </c>
      <c r="B9" s="27" t="s">
        <v>29</v>
      </c>
      <c r="C9" s="27" t="s">
        <v>46</v>
      </c>
      <c r="D9" s="23" t="s">
        <v>47</v>
      </c>
      <c r="E9" s="28" t="s">
        <v>48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2" t="s">
        <v>50</v>
      </c>
      <c r="E10" s="33" t="s">
        <v>51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55</v>
      </c>
    </row>
    <row r="13" spans="1:18" x14ac:dyDescent="0.2">
      <c r="A13" s="23" t="s">
        <v>45</v>
      </c>
      <c r="B13" s="27" t="s">
        <v>23</v>
      </c>
      <c r="C13" s="27" t="s">
        <v>56</v>
      </c>
      <c r="D13" s="23" t="s">
        <v>29</v>
      </c>
      <c r="E13" s="28" t="s">
        <v>57</v>
      </c>
      <c r="F13" s="29" t="s">
        <v>49</v>
      </c>
      <c r="G13" s="30">
        <v>1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2" t="s">
        <v>50</v>
      </c>
      <c r="E14" s="33" t="s">
        <v>58</v>
      </c>
    </row>
    <row r="15" spans="1:18" x14ac:dyDescent="0.2">
      <c r="A15" s="34" t="s">
        <v>52</v>
      </c>
      <c r="E15" s="35" t="s">
        <v>53</v>
      </c>
    </row>
    <row r="16" spans="1:18" x14ac:dyDescent="0.2">
      <c r="A16" t="s">
        <v>54</v>
      </c>
      <c r="E16" s="33" t="s">
        <v>59</v>
      </c>
    </row>
    <row r="17" spans="1:16" x14ac:dyDescent="0.2">
      <c r="A17" s="23" t="s">
        <v>45</v>
      </c>
      <c r="B17" s="27" t="s">
        <v>22</v>
      </c>
      <c r="C17" s="27" t="s">
        <v>56</v>
      </c>
      <c r="D17" s="23" t="s">
        <v>23</v>
      </c>
      <c r="E17" s="28" t="s">
        <v>57</v>
      </c>
      <c r="F17" s="29" t="s">
        <v>49</v>
      </c>
      <c r="G17" s="30">
        <v>1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2" t="s">
        <v>50</v>
      </c>
      <c r="E18" s="33" t="s">
        <v>60</v>
      </c>
    </row>
    <row r="19" spans="1:16" x14ac:dyDescent="0.2">
      <c r="A19" s="34" t="s">
        <v>52</v>
      </c>
      <c r="E19" s="35" t="s">
        <v>53</v>
      </c>
    </row>
    <row r="20" spans="1:16" x14ac:dyDescent="0.2">
      <c r="A20" t="s">
        <v>54</v>
      </c>
      <c r="E20" s="33" t="s">
        <v>59</v>
      </c>
    </row>
    <row r="21" spans="1:16" x14ac:dyDescent="0.2">
      <c r="A21" s="23" t="s">
        <v>45</v>
      </c>
      <c r="B21" s="27" t="s">
        <v>33</v>
      </c>
      <c r="C21" s="27" t="s">
        <v>61</v>
      </c>
      <c r="D21" s="23" t="s">
        <v>29</v>
      </c>
      <c r="E21" s="28" t="s">
        <v>62</v>
      </c>
      <c r="F21" s="29" t="s">
        <v>49</v>
      </c>
      <c r="G21" s="30">
        <v>1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63</v>
      </c>
    </row>
    <row r="23" spans="1:16" x14ac:dyDescent="0.2">
      <c r="A23" s="34" t="s">
        <v>52</v>
      </c>
      <c r="E23" s="35" t="s">
        <v>53</v>
      </c>
    </row>
    <row r="24" spans="1:16" x14ac:dyDescent="0.2">
      <c r="A24" t="s">
        <v>54</v>
      </c>
      <c r="E24" s="33" t="s">
        <v>64</v>
      </c>
    </row>
    <row r="25" spans="1:16" x14ac:dyDescent="0.2">
      <c r="A25" s="23" t="s">
        <v>45</v>
      </c>
      <c r="B25" s="27" t="s">
        <v>35</v>
      </c>
      <c r="C25" s="27" t="s">
        <v>61</v>
      </c>
      <c r="D25" s="23" t="s">
        <v>23</v>
      </c>
      <c r="E25" s="28" t="s">
        <v>62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65</v>
      </c>
    </row>
    <row r="27" spans="1:16" x14ac:dyDescent="0.2">
      <c r="A27" s="34" t="s">
        <v>52</v>
      </c>
      <c r="E27" s="35" t="s">
        <v>53</v>
      </c>
    </row>
    <row r="28" spans="1:16" x14ac:dyDescent="0.2">
      <c r="A28" t="s">
        <v>54</v>
      </c>
      <c r="E28" s="33" t="s">
        <v>64</v>
      </c>
    </row>
    <row r="29" spans="1:16" x14ac:dyDescent="0.2">
      <c r="A29" s="23" t="s">
        <v>45</v>
      </c>
      <c r="B29" s="27" t="s">
        <v>37</v>
      </c>
      <c r="C29" s="27" t="s">
        <v>66</v>
      </c>
      <c r="D29" s="23" t="s">
        <v>47</v>
      </c>
      <c r="E29" s="28" t="s">
        <v>67</v>
      </c>
      <c r="F29" s="29" t="s">
        <v>49</v>
      </c>
      <c r="G29" s="30">
        <v>1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68</v>
      </c>
    </row>
    <row r="31" spans="1:16" x14ac:dyDescent="0.2">
      <c r="A31" s="34" t="s">
        <v>52</v>
      </c>
      <c r="E31" s="35" t="s">
        <v>53</v>
      </c>
    </row>
    <row r="32" spans="1:16" x14ac:dyDescent="0.2">
      <c r="A32" t="s">
        <v>54</v>
      </c>
      <c r="E32" s="33" t="s">
        <v>64</v>
      </c>
    </row>
    <row r="33" spans="1:16" x14ac:dyDescent="0.2">
      <c r="A33" s="23" t="s">
        <v>45</v>
      </c>
      <c r="B33" s="27" t="s">
        <v>69</v>
      </c>
      <c r="C33" s="27" t="s">
        <v>70</v>
      </c>
      <c r="D33" s="23" t="s">
        <v>47</v>
      </c>
      <c r="E33" s="28" t="s">
        <v>71</v>
      </c>
      <c r="F33" s="29" t="s">
        <v>72</v>
      </c>
      <c r="G33" s="30">
        <v>5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47</v>
      </c>
    </row>
    <row r="35" spans="1:16" x14ac:dyDescent="0.2">
      <c r="A35" s="34" t="s">
        <v>52</v>
      </c>
      <c r="E35" s="35" t="s">
        <v>73</v>
      </c>
    </row>
    <row r="36" spans="1:16" ht="76.5" x14ac:dyDescent="0.2">
      <c r="A36" t="s">
        <v>54</v>
      </c>
      <c r="E36" s="33" t="s">
        <v>74</v>
      </c>
    </row>
    <row r="37" spans="1:16" x14ac:dyDescent="0.2">
      <c r="A37" s="23" t="s">
        <v>45</v>
      </c>
      <c r="B37" s="27" t="s">
        <v>75</v>
      </c>
      <c r="C37" s="27" t="s">
        <v>76</v>
      </c>
      <c r="D37" s="23" t="s">
        <v>47</v>
      </c>
      <c r="E37" s="28" t="s">
        <v>77</v>
      </c>
      <c r="F37" s="29" t="s">
        <v>49</v>
      </c>
      <c r="G37" s="30">
        <v>1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47</v>
      </c>
    </row>
    <row r="39" spans="1:16" x14ac:dyDescent="0.2">
      <c r="A39" s="34" t="s">
        <v>52</v>
      </c>
      <c r="E39" s="35" t="s">
        <v>53</v>
      </c>
    </row>
    <row r="40" spans="1:16" ht="63.75" x14ac:dyDescent="0.2">
      <c r="A40" t="s">
        <v>54</v>
      </c>
      <c r="E40" s="33" t="s">
        <v>78</v>
      </c>
    </row>
    <row r="41" spans="1:16" x14ac:dyDescent="0.2">
      <c r="A41" s="23" t="s">
        <v>45</v>
      </c>
      <c r="B41" s="27" t="s">
        <v>40</v>
      </c>
      <c r="C41" s="27" t="s">
        <v>79</v>
      </c>
      <c r="D41" s="23" t="s">
        <v>47</v>
      </c>
      <c r="E41" s="28" t="s">
        <v>80</v>
      </c>
      <c r="F41" s="29" t="s">
        <v>49</v>
      </c>
      <c r="G41" s="30">
        <v>1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47</v>
      </c>
    </row>
    <row r="43" spans="1:16" x14ac:dyDescent="0.2">
      <c r="A43" s="34" t="s">
        <v>52</v>
      </c>
      <c r="E43" s="35" t="s">
        <v>53</v>
      </c>
    </row>
    <row r="44" spans="1:16" ht="89.25" x14ac:dyDescent="0.2">
      <c r="A44" t="s">
        <v>54</v>
      </c>
      <c r="E44" s="33" t="s">
        <v>81</v>
      </c>
    </row>
    <row r="45" spans="1:16" x14ac:dyDescent="0.2">
      <c r="A45" s="23" t="s">
        <v>45</v>
      </c>
      <c r="B45" s="27" t="s">
        <v>42</v>
      </c>
      <c r="C45" s="27" t="s">
        <v>82</v>
      </c>
      <c r="D45" s="23" t="s">
        <v>47</v>
      </c>
      <c r="E45" s="28" t="s">
        <v>83</v>
      </c>
      <c r="F45" s="29" t="s">
        <v>84</v>
      </c>
      <c r="G45" s="30">
        <v>1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47</v>
      </c>
    </row>
    <row r="47" spans="1:16" x14ac:dyDescent="0.2">
      <c r="A47" s="34" t="s">
        <v>52</v>
      </c>
      <c r="E47" s="35" t="s">
        <v>53</v>
      </c>
    </row>
    <row r="48" spans="1:16" ht="25.5" x14ac:dyDescent="0.2">
      <c r="A48" t="s">
        <v>54</v>
      </c>
      <c r="E48" s="33" t="s">
        <v>85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86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86</v>
      </c>
      <c r="D4" s="2"/>
      <c r="E4" s="19" t="s">
        <v>87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23" t="s">
        <v>45</v>
      </c>
      <c r="B9" s="27" t="s">
        <v>29</v>
      </c>
      <c r="C9" s="27" t="s">
        <v>46</v>
      </c>
      <c r="D9" s="23" t="s">
        <v>47</v>
      </c>
      <c r="E9" s="28" t="s">
        <v>48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2" t="s">
        <v>50</v>
      </c>
      <c r="E10" s="33" t="s">
        <v>51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55</v>
      </c>
    </row>
    <row r="13" spans="1:18" x14ac:dyDescent="0.2">
      <c r="A13" s="23" t="s">
        <v>45</v>
      </c>
      <c r="B13" s="27" t="s">
        <v>23</v>
      </c>
      <c r="C13" s="27" t="s">
        <v>88</v>
      </c>
      <c r="D13" s="23" t="s">
        <v>47</v>
      </c>
      <c r="E13" s="28" t="s">
        <v>89</v>
      </c>
      <c r="F13" s="29" t="s">
        <v>49</v>
      </c>
      <c r="G13" s="30">
        <v>1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90</v>
      </c>
    </row>
    <row r="15" spans="1:18" x14ac:dyDescent="0.2">
      <c r="A15" s="34" t="s">
        <v>52</v>
      </c>
      <c r="E15" s="35" t="s">
        <v>53</v>
      </c>
    </row>
    <row r="16" spans="1:18" x14ac:dyDescent="0.2">
      <c r="A16" t="s">
        <v>54</v>
      </c>
      <c r="E16" s="33" t="s">
        <v>55</v>
      </c>
    </row>
    <row r="17" spans="1:16" x14ac:dyDescent="0.2">
      <c r="A17" s="23" t="s">
        <v>45</v>
      </c>
      <c r="B17" s="27" t="s">
        <v>22</v>
      </c>
      <c r="C17" s="27" t="s">
        <v>56</v>
      </c>
      <c r="D17" s="23" t="s">
        <v>29</v>
      </c>
      <c r="E17" s="28" t="s">
        <v>57</v>
      </c>
      <c r="F17" s="29" t="s">
        <v>49</v>
      </c>
      <c r="G17" s="30">
        <v>1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2" t="s">
        <v>50</v>
      </c>
      <c r="E18" s="33" t="s">
        <v>58</v>
      </c>
    </row>
    <row r="19" spans="1:16" x14ac:dyDescent="0.2">
      <c r="A19" s="34" t="s">
        <v>52</v>
      </c>
      <c r="E19" s="35" t="s">
        <v>53</v>
      </c>
    </row>
    <row r="20" spans="1:16" x14ac:dyDescent="0.2">
      <c r="A20" t="s">
        <v>54</v>
      </c>
      <c r="E20" s="33" t="s">
        <v>59</v>
      </c>
    </row>
    <row r="21" spans="1:16" x14ac:dyDescent="0.2">
      <c r="A21" s="23" t="s">
        <v>45</v>
      </c>
      <c r="B21" s="27" t="s">
        <v>33</v>
      </c>
      <c r="C21" s="27" t="s">
        <v>56</v>
      </c>
      <c r="D21" s="23" t="s">
        <v>23</v>
      </c>
      <c r="E21" s="28" t="s">
        <v>57</v>
      </c>
      <c r="F21" s="29" t="s">
        <v>49</v>
      </c>
      <c r="G21" s="30">
        <v>1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2" t="s">
        <v>50</v>
      </c>
      <c r="E22" s="33" t="s">
        <v>60</v>
      </c>
    </row>
    <row r="23" spans="1:16" x14ac:dyDescent="0.2">
      <c r="A23" s="34" t="s">
        <v>52</v>
      </c>
      <c r="E23" s="35" t="s">
        <v>53</v>
      </c>
    </row>
    <row r="24" spans="1:16" x14ac:dyDescent="0.2">
      <c r="A24" t="s">
        <v>54</v>
      </c>
      <c r="E24" s="33" t="s">
        <v>59</v>
      </c>
    </row>
    <row r="25" spans="1:16" x14ac:dyDescent="0.2">
      <c r="A25" s="23" t="s">
        <v>45</v>
      </c>
      <c r="B25" s="27" t="s">
        <v>35</v>
      </c>
      <c r="C25" s="27" t="s">
        <v>61</v>
      </c>
      <c r="D25" s="23" t="s">
        <v>29</v>
      </c>
      <c r="E25" s="28" t="s">
        <v>62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63</v>
      </c>
    </row>
    <row r="27" spans="1:16" x14ac:dyDescent="0.2">
      <c r="A27" s="34" t="s">
        <v>52</v>
      </c>
      <c r="E27" s="35" t="s">
        <v>53</v>
      </c>
    </row>
    <row r="28" spans="1:16" x14ac:dyDescent="0.2">
      <c r="A28" t="s">
        <v>54</v>
      </c>
      <c r="E28" s="33" t="s">
        <v>64</v>
      </c>
    </row>
    <row r="29" spans="1:16" x14ac:dyDescent="0.2">
      <c r="A29" s="23" t="s">
        <v>45</v>
      </c>
      <c r="B29" s="27" t="s">
        <v>37</v>
      </c>
      <c r="C29" s="27" t="s">
        <v>61</v>
      </c>
      <c r="D29" s="23" t="s">
        <v>23</v>
      </c>
      <c r="E29" s="28" t="s">
        <v>62</v>
      </c>
      <c r="F29" s="29" t="s">
        <v>49</v>
      </c>
      <c r="G29" s="30">
        <v>1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65</v>
      </c>
    </row>
    <row r="31" spans="1:16" x14ac:dyDescent="0.2">
      <c r="A31" s="34" t="s">
        <v>52</v>
      </c>
      <c r="E31" s="35" t="s">
        <v>53</v>
      </c>
    </row>
    <row r="32" spans="1:16" x14ac:dyDescent="0.2">
      <c r="A32" t="s">
        <v>54</v>
      </c>
      <c r="E32" s="33" t="s">
        <v>64</v>
      </c>
    </row>
    <row r="33" spans="1:16" x14ac:dyDescent="0.2">
      <c r="A33" s="23" t="s">
        <v>45</v>
      </c>
      <c r="B33" s="27" t="s">
        <v>69</v>
      </c>
      <c r="C33" s="27" t="s">
        <v>66</v>
      </c>
      <c r="D33" s="23" t="s">
        <v>47</v>
      </c>
      <c r="E33" s="28" t="s">
        <v>67</v>
      </c>
      <c r="F33" s="29" t="s">
        <v>49</v>
      </c>
      <c r="G33" s="30">
        <v>1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68</v>
      </c>
    </row>
    <row r="35" spans="1:16" x14ac:dyDescent="0.2">
      <c r="A35" s="34" t="s">
        <v>52</v>
      </c>
      <c r="E35" s="35" t="s">
        <v>53</v>
      </c>
    </row>
    <row r="36" spans="1:16" x14ac:dyDescent="0.2">
      <c r="A36" t="s">
        <v>54</v>
      </c>
      <c r="E36" s="33" t="s">
        <v>64</v>
      </c>
    </row>
    <row r="37" spans="1:16" x14ac:dyDescent="0.2">
      <c r="A37" s="23" t="s">
        <v>45</v>
      </c>
      <c r="B37" s="27" t="s">
        <v>75</v>
      </c>
      <c r="C37" s="27" t="s">
        <v>70</v>
      </c>
      <c r="D37" s="23" t="s">
        <v>47</v>
      </c>
      <c r="E37" s="28" t="s">
        <v>71</v>
      </c>
      <c r="F37" s="29" t="s">
        <v>72</v>
      </c>
      <c r="G37" s="30">
        <v>3.34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47</v>
      </c>
    </row>
    <row r="39" spans="1:16" x14ac:dyDescent="0.2">
      <c r="A39" s="34" t="s">
        <v>52</v>
      </c>
      <c r="E39" s="35" t="s">
        <v>91</v>
      </c>
    </row>
    <row r="40" spans="1:16" ht="76.5" x14ac:dyDescent="0.2">
      <c r="A40" t="s">
        <v>54</v>
      </c>
      <c r="E40" s="33" t="s">
        <v>74</v>
      </c>
    </row>
    <row r="41" spans="1:16" x14ac:dyDescent="0.2">
      <c r="A41" s="23" t="s">
        <v>45</v>
      </c>
      <c r="B41" s="27" t="s">
        <v>40</v>
      </c>
      <c r="C41" s="27" t="s">
        <v>76</v>
      </c>
      <c r="D41" s="23" t="s">
        <v>47</v>
      </c>
      <c r="E41" s="28" t="s">
        <v>77</v>
      </c>
      <c r="F41" s="29" t="s">
        <v>49</v>
      </c>
      <c r="G41" s="30">
        <v>1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47</v>
      </c>
    </row>
    <row r="43" spans="1:16" x14ac:dyDescent="0.2">
      <c r="A43" s="34" t="s">
        <v>52</v>
      </c>
      <c r="E43" s="35" t="s">
        <v>53</v>
      </c>
    </row>
    <row r="44" spans="1:16" ht="63.75" x14ac:dyDescent="0.2">
      <c r="A44" t="s">
        <v>54</v>
      </c>
      <c r="E44" s="33" t="s">
        <v>78</v>
      </c>
    </row>
    <row r="45" spans="1:16" x14ac:dyDescent="0.2">
      <c r="A45" s="23" t="s">
        <v>45</v>
      </c>
      <c r="B45" s="27" t="s">
        <v>42</v>
      </c>
      <c r="C45" s="27" t="s">
        <v>79</v>
      </c>
      <c r="D45" s="23" t="s">
        <v>47</v>
      </c>
      <c r="E45" s="28" t="s">
        <v>80</v>
      </c>
      <c r="F45" s="29" t="s">
        <v>49</v>
      </c>
      <c r="G45" s="30">
        <v>1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47</v>
      </c>
    </row>
    <row r="47" spans="1:16" x14ac:dyDescent="0.2">
      <c r="A47" s="34" t="s">
        <v>52</v>
      </c>
      <c r="E47" s="35" t="s">
        <v>53</v>
      </c>
    </row>
    <row r="48" spans="1:16" ht="89.25" x14ac:dyDescent="0.2">
      <c r="A48" t="s">
        <v>54</v>
      </c>
      <c r="E48" s="33" t="s">
        <v>81</v>
      </c>
    </row>
    <row r="49" spans="1:16" x14ac:dyDescent="0.2">
      <c r="A49" s="23" t="s">
        <v>45</v>
      </c>
      <c r="B49" s="27" t="s">
        <v>92</v>
      </c>
      <c r="C49" s="27" t="s">
        <v>82</v>
      </c>
      <c r="D49" s="23" t="s">
        <v>47</v>
      </c>
      <c r="E49" s="28" t="s">
        <v>83</v>
      </c>
      <c r="F49" s="29" t="s">
        <v>84</v>
      </c>
      <c r="G49" s="30">
        <v>1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47</v>
      </c>
    </row>
    <row r="51" spans="1:16" x14ac:dyDescent="0.2">
      <c r="A51" s="34" t="s">
        <v>52</v>
      </c>
      <c r="E51" s="35" t="s">
        <v>53</v>
      </c>
    </row>
    <row r="52" spans="1:16" ht="25.5" x14ac:dyDescent="0.2">
      <c r="A52" t="s">
        <v>54</v>
      </c>
      <c r="E52" s="33" t="s">
        <v>85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93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93</v>
      </c>
      <c r="D4" s="2"/>
      <c r="E4" s="19" t="s">
        <v>94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23" t="s">
        <v>45</v>
      </c>
      <c r="B9" s="27" t="s">
        <v>29</v>
      </c>
      <c r="C9" s="27" t="s">
        <v>46</v>
      </c>
      <c r="D9" s="23" t="s">
        <v>47</v>
      </c>
      <c r="E9" s="28" t="s">
        <v>48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2" t="s">
        <v>50</v>
      </c>
      <c r="E10" s="33" t="s">
        <v>51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55</v>
      </c>
    </row>
    <row r="13" spans="1:18" x14ac:dyDescent="0.2">
      <c r="A13" s="23" t="s">
        <v>45</v>
      </c>
      <c r="B13" s="27" t="s">
        <v>23</v>
      </c>
      <c r="C13" s="27" t="s">
        <v>56</v>
      </c>
      <c r="D13" s="23" t="s">
        <v>29</v>
      </c>
      <c r="E13" s="28" t="s">
        <v>57</v>
      </c>
      <c r="F13" s="29" t="s">
        <v>49</v>
      </c>
      <c r="G13" s="30">
        <v>1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2" t="s">
        <v>50</v>
      </c>
      <c r="E14" s="33" t="s">
        <v>58</v>
      </c>
    </row>
    <row r="15" spans="1:18" x14ac:dyDescent="0.2">
      <c r="A15" s="34" t="s">
        <v>52</v>
      </c>
      <c r="E15" s="35" t="s">
        <v>53</v>
      </c>
    </row>
    <row r="16" spans="1:18" x14ac:dyDescent="0.2">
      <c r="A16" t="s">
        <v>54</v>
      </c>
      <c r="E16" s="33" t="s">
        <v>59</v>
      </c>
    </row>
    <row r="17" spans="1:16" x14ac:dyDescent="0.2">
      <c r="A17" s="23" t="s">
        <v>45</v>
      </c>
      <c r="B17" s="27" t="s">
        <v>22</v>
      </c>
      <c r="C17" s="27" t="s">
        <v>56</v>
      </c>
      <c r="D17" s="23" t="s">
        <v>23</v>
      </c>
      <c r="E17" s="28" t="s">
        <v>57</v>
      </c>
      <c r="F17" s="29" t="s">
        <v>49</v>
      </c>
      <c r="G17" s="30">
        <v>1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2" t="s">
        <v>50</v>
      </c>
      <c r="E18" s="33" t="s">
        <v>60</v>
      </c>
    </row>
    <row r="19" spans="1:16" x14ac:dyDescent="0.2">
      <c r="A19" s="34" t="s">
        <v>52</v>
      </c>
      <c r="E19" s="35" t="s">
        <v>53</v>
      </c>
    </row>
    <row r="20" spans="1:16" x14ac:dyDescent="0.2">
      <c r="A20" t="s">
        <v>54</v>
      </c>
      <c r="E20" s="33" t="s">
        <v>59</v>
      </c>
    </row>
    <row r="21" spans="1:16" x14ac:dyDescent="0.2">
      <c r="A21" s="23" t="s">
        <v>45</v>
      </c>
      <c r="B21" s="27" t="s">
        <v>33</v>
      </c>
      <c r="C21" s="27" t="s">
        <v>61</v>
      </c>
      <c r="D21" s="23" t="s">
        <v>29</v>
      </c>
      <c r="E21" s="28" t="s">
        <v>62</v>
      </c>
      <c r="F21" s="29" t="s">
        <v>49</v>
      </c>
      <c r="G21" s="30">
        <v>1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2" t="s">
        <v>50</v>
      </c>
      <c r="E22" s="33" t="s">
        <v>63</v>
      </c>
    </row>
    <row r="23" spans="1:16" x14ac:dyDescent="0.2">
      <c r="A23" s="34" t="s">
        <v>52</v>
      </c>
      <c r="E23" s="35" t="s">
        <v>53</v>
      </c>
    </row>
    <row r="24" spans="1:16" x14ac:dyDescent="0.2">
      <c r="A24" t="s">
        <v>54</v>
      </c>
      <c r="E24" s="33" t="s">
        <v>64</v>
      </c>
    </row>
    <row r="25" spans="1:16" x14ac:dyDescent="0.2">
      <c r="A25" s="23" t="s">
        <v>45</v>
      </c>
      <c r="B25" s="27" t="s">
        <v>35</v>
      </c>
      <c r="C25" s="27" t="s">
        <v>61</v>
      </c>
      <c r="D25" s="23" t="s">
        <v>23</v>
      </c>
      <c r="E25" s="28" t="s">
        <v>62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65</v>
      </c>
    </row>
    <row r="27" spans="1:16" x14ac:dyDescent="0.2">
      <c r="A27" s="34" t="s">
        <v>52</v>
      </c>
      <c r="E27" s="35" t="s">
        <v>53</v>
      </c>
    </row>
    <row r="28" spans="1:16" x14ac:dyDescent="0.2">
      <c r="A28" t="s">
        <v>54</v>
      </c>
      <c r="E28" s="33" t="s">
        <v>64</v>
      </c>
    </row>
    <row r="29" spans="1:16" x14ac:dyDescent="0.2">
      <c r="A29" s="23" t="s">
        <v>45</v>
      </c>
      <c r="B29" s="27" t="s">
        <v>37</v>
      </c>
      <c r="C29" s="27" t="s">
        <v>66</v>
      </c>
      <c r="D29" s="23" t="s">
        <v>47</v>
      </c>
      <c r="E29" s="28" t="s">
        <v>67</v>
      </c>
      <c r="F29" s="29" t="s">
        <v>49</v>
      </c>
      <c r="G29" s="30">
        <v>1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68</v>
      </c>
    </row>
    <row r="31" spans="1:16" x14ac:dyDescent="0.2">
      <c r="A31" s="34" t="s">
        <v>52</v>
      </c>
      <c r="E31" s="35" t="s">
        <v>53</v>
      </c>
    </row>
    <row r="32" spans="1:16" x14ac:dyDescent="0.2">
      <c r="A32" t="s">
        <v>54</v>
      </c>
      <c r="E32" s="33" t="s">
        <v>64</v>
      </c>
    </row>
    <row r="33" spans="1:16" x14ac:dyDescent="0.2">
      <c r="A33" s="23" t="s">
        <v>45</v>
      </c>
      <c r="B33" s="27" t="s">
        <v>69</v>
      </c>
      <c r="C33" s="27" t="s">
        <v>70</v>
      </c>
      <c r="D33" s="23" t="s">
        <v>47</v>
      </c>
      <c r="E33" s="28" t="s">
        <v>71</v>
      </c>
      <c r="F33" s="29" t="s">
        <v>72</v>
      </c>
      <c r="G33" s="30">
        <v>6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47</v>
      </c>
    </row>
    <row r="35" spans="1:16" x14ac:dyDescent="0.2">
      <c r="A35" s="34" t="s">
        <v>52</v>
      </c>
      <c r="E35" s="35" t="s">
        <v>95</v>
      </c>
    </row>
    <row r="36" spans="1:16" ht="76.5" x14ac:dyDescent="0.2">
      <c r="A36" t="s">
        <v>54</v>
      </c>
      <c r="E36" s="33" t="s">
        <v>74</v>
      </c>
    </row>
    <row r="37" spans="1:16" x14ac:dyDescent="0.2">
      <c r="A37" s="23" t="s">
        <v>45</v>
      </c>
      <c r="B37" s="27" t="s">
        <v>75</v>
      </c>
      <c r="C37" s="27" t="s">
        <v>76</v>
      </c>
      <c r="D37" s="23" t="s">
        <v>47</v>
      </c>
      <c r="E37" s="28" t="s">
        <v>77</v>
      </c>
      <c r="F37" s="29" t="s">
        <v>49</v>
      </c>
      <c r="G37" s="30">
        <v>1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47</v>
      </c>
    </row>
    <row r="39" spans="1:16" x14ac:dyDescent="0.2">
      <c r="A39" s="34" t="s">
        <v>52</v>
      </c>
      <c r="E39" s="35" t="s">
        <v>53</v>
      </c>
    </row>
    <row r="40" spans="1:16" ht="63.75" x14ac:dyDescent="0.2">
      <c r="A40" t="s">
        <v>54</v>
      </c>
      <c r="E40" s="33" t="s">
        <v>78</v>
      </c>
    </row>
    <row r="41" spans="1:16" x14ac:dyDescent="0.2">
      <c r="A41" s="23" t="s">
        <v>45</v>
      </c>
      <c r="B41" s="27" t="s">
        <v>40</v>
      </c>
      <c r="C41" s="27" t="s">
        <v>79</v>
      </c>
      <c r="D41" s="23" t="s">
        <v>47</v>
      </c>
      <c r="E41" s="28" t="s">
        <v>80</v>
      </c>
      <c r="F41" s="29" t="s">
        <v>49</v>
      </c>
      <c r="G41" s="30">
        <v>1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47</v>
      </c>
    </row>
    <row r="43" spans="1:16" x14ac:dyDescent="0.2">
      <c r="A43" s="34" t="s">
        <v>52</v>
      </c>
      <c r="E43" s="35" t="s">
        <v>53</v>
      </c>
    </row>
    <row r="44" spans="1:16" ht="89.25" x14ac:dyDescent="0.2">
      <c r="A44" t="s">
        <v>54</v>
      </c>
      <c r="E44" s="33" t="s">
        <v>81</v>
      </c>
    </row>
    <row r="45" spans="1:16" x14ac:dyDescent="0.2">
      <c r="A45" s="23" t="s">
        <v>45</v>
      </c>
      <c r="B45" s="27" t="s">
        <v>42</v>
      </c>
      <c r="C45" s="27" t="s">
        <v>82</v>
      </c>
      <c r="D45" s="23" t="s">
        <v>47</v>
      </c>
      <c r="E45" s="28" t="s">
        <v>83</v>
      </c>
      <c r="F45" s="29" t="s">
        <v>84</v>
      </c>
      <c r="G45" s="30">
        <v>1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47</v>
      </c>
    </row>
    <row r="47" spans="1:16" x14ac:dyDescent="0.2">
      <c r="A47" s="34" t="s">
        <v>52</v>
      </c>
      <c r="E47" s="35" t="s">
        <v>53</v>
      </c>
    </row>
    <row r="48" spans="1:16" ht="25.5" x14ac:dyDescent="0.2">
      <c r="A48" t="s">
        <v>54</v>
      </c>
      <c r="E48" s="33" t="s">
        <v>85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96</v>
      </c>
      <c r="I3" s="36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96</v>
      </c>
      <c r="D4" s="2"/>
      <c r="E4" s="19" t="s">
        <v>97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23" t="s">
        <v>45</v>
      </c>
      <c r="B9" s="27" t="s">
        <v>29</v>
      </c>
      <c r="C9" s="27" t="s">
        <v>46</v>
      </c>
      <c r="D9" s="23" t="s">
        <v>47</v>
      </c>
      <c r="E9" s="28" t="s">
        <v>48</v>
      </c>
      <c r="F9" s="29" t="s">
        <v>49</v>
      </c>
      <c r="G9" s="30">
        <v>1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2" t="s">
        <v>50</v>
      </c>
      <c r="E10" s="33" t="s">
        <v>51</v>
      </c>
    </row>
    <row r="11" spans="1:18" x14ac:dyDescent="0.2">
      <c r="A11" s="34" t="s">
        <v>52</v>
      </c>
      <c r="E11" s="35" t="s">
        <v>53</v>
      </c>
    </row>
    <row r="12" spans="1:18" x14ac:dyDescent="0.2">
      <c r="A12" t="s">
        <v>54</v>
      </c>
      <c r="E12" s="33" t="s">
        <v>55</v>
      </c>
    </row>
    <row r="13" spans="1:18" x14ac:dyDescent="0.2">
      <c r="A13" s="23" t="s">
        <v>45</v>
      </c>
      <c r="B13" s="27" t="s">
        <v>23</v>
      </c>
      <c r="C13" s="27" t="s">
        <v>88</v>
      </c>
      <c r="D13" s="23" t="s">
        <v>47</v>
      </c>
      <c r="E13" s="28" t="s">
        <v>89</v>
      </c>
      <c r="F13" s="29" t="s">
        <v>49</v>
      </c>
      <c r="G13" s="30">
        <v>1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90</v>
      </c>
    </row>
    <row r="15" spans="1:18" x14ac:dyDescent="0.2">
      <c r="A15" s="34" t="s">
        <v>52</v>
      </c>
      <c r="E15" s="35" t="s">
        <v>53</v>
      </c>
    </row>
    <row r="16" spans="1:18" x14ac:dyDescent="0.2">
      <c r="A16" t="s">
        <v>54</v>
      </c>
      <c r="E16" s="33" t="s">
        <v>55</v>
      </c>
    </row>
    <row r="17" spans="1:16" x14ac:dyDescent="0.2">
      <c r="A17" s="23" t="s">
        <v>45</v>
      </c>
      <c r="B17" s="27" t="s">
        <v>22</v>
      </c>
      <c r="C17" s="27" t="s">
        <v>56</v>
      </c>
      <c r="D17" s="23" t="s">
        <v>29</v>
      </c>
      <c r="E17" s="28" t="s">
        <v>57</v>
      </c>
      <c r="F17" s="29" t="s">
        <v>49</v>
      </c>
      <c r="G17" s="30">
        <v>1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2" t="s">
        <v>50</v>
      </c>
      <c r="E18" s="33" t="s">
        <v>58</v>
      </c>
    </row>
    <row r="19" spans="1:16" x14ac:dyDescent="0.2">
      <c r="A19" s="34" t="s">
        <v>52</v>
      </c>
      <c r="E19" s="35" t="s">
        <v>53</v>
      </c>
    </row>
    <row r="20" spans="1:16" x14ac:dyDescent="0.2">
      <c r="A20" t="s">
        <v>54</v>
      </c>
      <c r="E20" s="33" t="s">
        <v>59</v>
      </c>
    </row>
    <row r="21" spans="1:16" x14ac:dyDescent="0.2">
      <c r="A21" s="23" t="s">
        <v>45</v>
      </c>
      <c r="B21" s="27" t="s">
        <v>33</v>
      </c>
      <c r="C21" s="27" t="s">
        <v>56</v>
      </c>
      <c r="D21" s="23" t="s">
        <v>23</v>
      </c>
      <c r="E21" s="28" t="s">
        <v>57</v>
      </c>
      <c r="F21" s="29" t="s">
        <v>49</v>
      </c>
      <c r="G21" s="30">
        <v>1</v>
      </c>
      <c r="H21" s="31">
        <v>0</v>
      </c>
      <c r="I21" s="31">
        <f>ROUND(ROUND(H21,2)*ROUND(G21,3),2)</f>
        <v>0</v>
      </c>
      <c r="O21">
        <f>(I21*21)/100</f>
        <v>0</v>
      </c>
      <c r="P21" t="s">
        <v>23</v>
      </c>
    </row>
    <row r="22" spans="1:16" ht="25.5" x14ac:dyDescent="0.2">
      <c r="A22" s="32" t="s">
        <v>50</v>
      </c>
      <c r="E22" s="33" t="s">
        <v>60</v>
      </c>
    </row>
    <row r="23" spans="1:16" x14ac:dyDescent="0.2">
      <c r="A23" s="34" t="s">
        <v>52</v>
      </c>
      <c r="E23" s="35" t="s">
        <v>53</v>
      </c>
    </row>
    <row r="24" spans="1:16" x14ac:dyDescent="0.2">
      <c r="A24" t="s">
        <v>54</v>
      </c>
      <c r="E24" s="33" t="s">
        <v>59</v>
      </c>
    </row>
    <row r="25" spans="1:16" x14ac:dyDescent="0.2">
      <c r="A25" s="23" t="s">
        <v>45</v>
      </c>
      <c r="B25" s="27" t="s">
        <v>35</v>
      </c>
      <c r="C25" s="27" t="s">
        <v>61</v>
      </c>
      <c r="D25" s="23" t="s">
        <v>29</v>
      </c>
      <c r="E25" s="28" t="s">
        <v>62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2" t="s">
        <v>50</v>
      </c>
      <c r="E26" s="33" t="s">
        <v>63</v>
      </c>
    </row>
    <row r="27" spans="1:16" x14ac:dyDescent="0.2">
      <c r="A27" s="34" t="s">
        <v>52</v>
      </c>
      <c r="E27" s="35" t="s">
        <v>53</v>
      </c>
    </row>
    <row r="28" spans="1:16" x14ac:dyDescent="0.2">
      <c r="A28" t="s">
        <v>54</v>
      </c>
      <c r="E28" s="33" t="s">
        <v>64</v>
      </c>
    </row>
    <row r="29" spans="1:16" x14ac:dyDescent="0.2">
      <c r="A29" s="23" t="s">
        <v>45</v>
      </c>
      <c r="B29" s="27" t="s">
        <v>37</v>
      </c>
      <c r="C29" s="27" t="s">
        <v>61</v>
      </c>
      <c r="D29" s="23" t="s">
        <v>23</v>
      </c>
      <c r="E29" s="28" t="s">
        <v>62</v>
      </c>
      <c r="F29" s="29" t="s">
        <v>49</v>
      </c>
      <c r="G29" s="30">
        <v>1</v>
      </c>
      <c r="H29" s="31">
        <v>0</v>
      </c>
      <c r="I29" s="31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2" t="s">
        <v>50</v>
      </c>
      <c r="E30" s="33" t="s">
        <v>65</v>
      </c>
    </row>
    <row r="31" spans="1:16" x14ac:dyDescent="0.2">
      <c r="A31" s="34" t="s">
        <v>52</v>
      </c>
      <c r="E31" s="35" t="s">
        <v>53</v>
      </c>
    </row>
    <row r="32" spans="1:16" x14ac:dyDescent="0.2">
      <c r="A32" t="s">
        <v>54</v>
      </c>
      <c r="E32" s="33" t="s">
        <v>64</v>
      </c>
    </row>
    <row r="33" spans="1:16" x14ac:dyDescent="0.2">
      <c r="A33" s="23" t="s">
        <v>45</v>
      </c>
      <c r="B33" s="27" t="s">
        <v>69</v>
      </c>
      <c r="C33" s="27" t="s">
        <v>66</v>
      </c>
      <c r="D33" s="23" t="s">
        <v>47</v>
      </c>
      <c r="E33" s="28" t="s">
        <v>67</v>
      </c>
      <c r="F33" s="29" t="s">
        <v>49</v>
      </c>
      <c r="G33" s="30">
        <v>1</v>
      </c>
      <c r="H33" s="31">
        <v>0</v>
      </c>
      <c r="I33" s="31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2" t="s">
        <v>50</v>
      </c>
      <c r="E34" s="33" t="s">
        <v>68</v>
      </c>
    </row>
    <row r="35" spans="1:16" x14ac:dyDescent="0.2">
      <c r="A35" s="34" t="s">
        <v>52</v>
      </c>
      <c r="E35" s="35" t="s">
        <v>53</v>
      </c>
    </row>
    <row r="36" spans="1:16" x14ac:dyDescent="0.2">
      <c r="A36" t="s">
        <v>54</v>
      </c>
      <c r="E36" s="33" t="s">
        <v>64</v>
      </c>
    </row>
    <row r="37" spans="1:16" x14ac:dyDescent="0.2">
      <c r="A37" s="23" t="s">
        <v>45</v>
      </c>
      <c r="B37" s="27" t="s">
        <v>75</v>
      </c>
      <c r="C37" s="27" t="s">
        <v>70</v>
      </c>
      <c r="D37" s="23" t="s">
        <v>47</v>
      </c>
      <c r="E37" s="28" t="s">
        <v>71</v>
      </c>
      <c r="F37" s="29" t="s">
        <v>72</v>
      </c>
      <c r="G37" s="30">
        <v>30</v>
      </c>
      <c r="H37" s="31">
        <v>0</v>
      </c>
      <c r="I37" s="31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2" t="s">
        <v>50</v>
      </c>
      <c r="E38" s="33" t="s">
        <v>47</v>
      </c>
    </row>
    <row r="39" spans="1:16" x14ac:dyDescent="0.2">
      <c r="A39" s="34" t="s">
        <v>52</v>
      </c>
      <c r="E39" s="35" t="s">
        <v>98</v>
      </c>
    </row>
    <row r="40" spans="1:16" ht="76.5" x14ac:dyDescent="0.2">
      <c r="A40" t="s">
        <v>54</v>
      </c>
      <c r="E40" s="33" t="s">
        <v>74</v>
      </c>
    </row>
    <row r="41" spans="1:16" x14ac:dyDescent="0.2">
      <c r="A41" s="23" t="s">
        <v>45</v>
      </c>
      <c r="B41" s="27" t="s">
        <v>40</v>
      </c>
      <c r="C41" s="27" t="s">
        <v>76</v>
      </c>
      <c r="D41" s="23" t="s">
        <v>47</v>
      </c>
      <c r="E41" s="28" t="s">
        <v>77</v>
      </c>
      <c r="F41" s="29" t="s">
        <v>49</v>
      </c>
      <c r="G41" s="30">
        <v>1</v>
      </c>
      <c r="H41" s="31">
        <v>0</v>
      </c>
      <c r="I41" s="31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2" t="s">
        <v>50</v>
      </c>
      <c r="E42" s="33" t="s">
        <v>47</v>
      </c>
    </row>
    <row r="43" spans="1:16" x14ac:dyDescent="0.2">
      <c r="A43" s="34" t="s">
        <v>52</v>
      </c>
      <c r="E43" s="35" t="s">
        <v>53</v>
      </c>
    </row>
    <row r="44" spans="1:16" ht="63.75" x14ac:dyDescent="0.2">
      <c r="A44" t="s">
        <v>54</v>
      </c>
      <c r="E44" s="33" t="s">
        <v>78</v>
      </c>
    </row>
    <row r="45" spans="1:16" x14ac:dyDescent="0.2">
      <c r="A45" s="23" t="s">
        <v>45</v>
      </c>
      <c r="B45" s="27" t="s">
        <v>42</v>
      </c>
      <c r="C45" s="27" t="s">
        <v>79</v>
      </c>
      <c r="D45" s="23" t="s">
        <v>47</v>
      </c>
      <c r="E45" s="28" t="s">
        <v>80</v>
      </c>
      <c r="F45" s="29" t="s">
        <v>49</v>
      </c>
      <c r="G45" s="30">
        <v>1</v>
      </c>
      <c r="H45" s="31">
        <v>0</v>
      </c>
      <c r="I45" s="31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2" t="s">
        <v>50</v>
      </c>
      <c r="E46" s="33" t="s">
        <v>47</v>
      </c>
    </row>
    <row r="47" spans="1:16" x14ac:dyDescent="0.2">
      <c r="A47" s="34" t="s">
        <v>52</v>
      </c>
      <c r="E47" s="35" t="s">
        <v>53</v>
      </c>
    </row>
    <row r="48" spans="1:16" ht="89.25" x14ac:dyDescent="0.2">
      <c r="A48" t="s">
        <v>54</v>
      </c>
      <c r="E48" s="33" t="s">
        <v>81</v>
      </c>
    </row>
    <row r="49" spans="1:16" x14ac:dyDescent="0.2">
      <c r="A49" s="23" t="s">
        <v>45</v>
      </c>
      <c r="B49" s="27" t="s">
        <v>92</v>
      </c>
      <c r="C49" s="27" t="s">
        <v>82</v>
      </c>
      <c r="D49" s="23" t="s">
        <v>47</v>
      </c>
      <c r="E49" s="28" t="s">
        <v>83</v>
      </c>
      <c r="F49" s="29" t="s">
        <v>84</v>
      </c>
      <c r="G49" s="30">
        <v>1</v>
      </c>
      <c r="H49" s="31">
        <v>0</v>
      </c>
      <c r="I49" s="31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2" t="s">
        <v>50</v>
      </c>
      <c r="E50" s="33" t="s">
        <v>47</v>
      </c>
    </row>
    <row r="51" spans="1:16" x14ac:dyDescent="0.2">
      <c r="A51" s="34" t="s">
        <v>52</v>
      </c>
      <c r="E51" s="35" t="s">
        <v>53</v>
      </c>
    </row>
    <row r="52" spans="1:16" ht="25.5" x14ac:dyDescent="0.2">
      <c r="A52" t="s">
        <v>54</v>
      </c>
      <c r="E52" s="33" t="s">
        <v>85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2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0+O8+O29+O110+O115+O124+O141+O190+O195+O216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99</v>
      </c>
      <c r="I3" s="36">
        <f>0+I8+I29+I110+I115+I124+I141+I190+I195+I216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99</v>
      </c>
      <c r="D4" s="2"/>
      <c r="E4" s="19" t="s">
        <v>100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3" t="s">
        <v>45</v>
      </c>
      <c r="B9" s="27" t="s">
        <v>29</v>
      </c>
      <c r="C9" s="27" t="s">
        <v>101</v>
      </c>
      <c r="D9" s="23" t="s">
        <v>29</v>
      </c>
      <c r="E9" s="28" t="s">
        <v>102</v>
      </c>
      <c r="F9" s="29" t="s">
        <v>103</v>
      </c>
      <c r="G9" s="30">
        <v>2375.4679999999998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104</v>
      </c>
    </row>
    <row r="11" spans="1:18" ht="191.25" x14ac:dyDescent="0.2">
      <c r="A11" s="34" t="s">
        <v>52</v>
      </c>
      <c r="E11" s="35" t="s">
        <v>105</v>
      </c>
    </row>
    <row r="12" spans="1:18" ht="25.5" x14ac:dyDescent="0.2">
      <c r="A12" t="s">
        <v>54</v>
      </c>
      <c r="E12" s="33" t="s">
        <v>106</v>
      </c>
    </row>
    <row r="13" spans="1:18" x14ac:dyDescent="0.2">
      <c r="A13" s="23" t="s">
        <v>45</v>
      </c>
      <c r="B13" s="27" t="s">
        <v>23</v>
      </c>
      <c r="C13" s="27" t="s">
        <v>107</v>
      </c>
      <c r="D13" s="23" t="s">
        <v>29</v>
      </c>
      <c r="E13" s="28" t="s">
        <v>108</v>
      </c>
      <c r="F13" s="29" t="s">
        <v>103</v>
      </c>
      <c r="G13" s="30">
        <v>26.16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109</v>
      </c>
    </row>
    <row r="15" spans="1:18" ht="140.25" x14ac:dyDescent="0.2">
      <c r="A15" s="34" t="s">
        <v>52</v>
      </c>
      <c r="E15" s="35" t="s">
        <v>110</v>
      </c>
    </row>
    <row r="16" spans="1:18" ht="25.5" x14ac:dyDescent="0.2">
      <c r="A16" t="s">
        <v>54</v>
      </c>
      <c r="E16" s="33" t="s">
        <v>106</v>
      </c>
    </row>
    <row r="17" spans="1:18" x14ac:dyDescent="0.2">
      <c r="A17" s="23" t="s">
        <v>45</v>
      </c>
      <c r="B17" s="27" t="s">
        <v>22</v>
      </c>
      <c r="C17" s="27" t="s">
        <v>107</v>
      </c>
      <c r="D17" s="23" t="s">
        <v>23</v>
      </c>
      <c r="E17" s="28" t="s">
        <v>108</v>
      </c>
      <c r="F17" s="29" t="s">
        <v>103</v>
      </c>
      <c r="G17" s="30">
        <v>577.54999999999995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2" t="s">
        <v>50</v>
      </c>
      <c r="E18" s="33" t="s">
        <v>111</v>
      </c>
    </row>
    <row r="19" spans="1:18" ht="25.5" x14ac:dyDescent="0.2">
      <c r="A19" s="34" t="s">
        <v>52</v>
      </c>
      <c r="E19" s="35" t="s">
        <v>112</v>
      </c>
    </row>
    <row r="20" spans="1:18" ht="25.5" x14ac:dyDescent="0.2">
      <c r="A20" t="s">
        <v>54</v>
      </c>
      <c r="E20" s="33" t="s">
        <v>106</v>
      </c>
    </row>
    <row r="21" spans="1:18" x14ac:dyDescent="0.2">
      <c r="A21" s="23" t="s">
        <v>45</v>
      </c>
      <c r="B21" s="27" t="s">
        <v>33</v>
      </c>
      <c r="C21" s="27" t="s">
        <v>113</v>
      </c>
      <c r="D21" s="23" t="s">
        <v>47</v>
      </c>
      <c r="E21" s="28" t="s">
        <v>114</v>
      </c>
      <c r="F21" s="29" t="s">
        <v>103</v>
      </c>
      <c r="G21" s="30">
        <v>16.2</v>
      </c>
      <c r="H21" s="31">
        <v>0</v>
      </c>
      <c r="I21" s="31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2" t="s">
        <v>50</v>
      </c>
      <c r="E22" s="33" t="s">
        <v>115</v>
      </c>
    </row>
    <row r="23" spans="1:18" ht="25.5" x14ac:dyDescent="0.2">
      <c r="A23" s="34" t="s">
        <v>52</v>
      </c>
      <c r="E23" s="35" t="s">
        <v>116</v>
      </c>
    </row>
    <row r="24" spans="1:18" ht="38.25" x14ac:dyDescent="0.2">
      <c r="A24" t="s">
        <v>54</v>
      </c>
      <c r="E24" s="33" t="s">
        <v>117</v>
      </c>
    </row>
    <row r="25" spans="1:18" x14ac:dyDescent="0.2">
      <c r="A25" s="23" t="s">
        <v>45</v>
      </c>
      <c r="B25" s="27" t="s">
        <v>35</v>
      </c>
      <c r="C25" s="27" t="s">
        <v>118</v>
      </c>
      <c r="D25" s="23" t="s">
        <v>47</v>
      </c>
      <c r="E25" s="28" t="s">
        <v>119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(I25*0)/100</f>
        <v>0</v>
      </c>
      <c r="P25" t="s">
        <v>27</v>
      </c>
    </row>
    <row r="26" spans="1:18" x14ac:dyDescent="0.2">
      <c r="A26" s="32" t="s">
        <v>50</v>
      </c>
      <c r="E26" s="33" t="s">
        <v>120</v>
      </c>
    </row>
    <row r="27" spans="1:18" x14ac:dyDescent="0.2">
      <c r="A27" s="34" t="s">
        <v>52</v>
      </c>
      <c r="E27" s="35" t="s">
        <v>53</v>
      </c>
    </row>
    <row r="28" spans="1:18" x14ac:dyDescent="0.2">
      <c r="A28" t="s">
        <v>54</v>
      </c>
      <c r="E28" s="33" t="s">
        <v>64</v>
      </c>
    </row>
    <row r="29" spans="1:18" ht="12.75" customHeight="1" x14ac:dyDescent="0.2">
      <c r="A29" s="11" t="s">
        <v>43</v>
      </c>
      <c r="B29" s="11"/>
      <c r="C29" s="37" t="s">
        <v>29</v>
      </c>
      <c r="D29" s="11"/>
      <c r="E29" s="25" t="s">
        <v>121</v>
      </c>
      <c r="F29" s="11"/>
      <c r="G29" s="11"/>
      <c r="H29" s="11"/>
      <c r="I29" s="38">
        <f>0+Q29</f>
        <v>0</v>
      </c>
      <c r="O29">
        <f>0+R29</f>
        <v>0</v>
      </c>
      <c r="Q29">
        <f>0+I30+I34+I38+I42+I46+I50+I54+I58+I62+I66+I70+I74+I78+I82+I86+I90+I94+I98+I102+I106</f>
        <v>0</v>
      </c>
      <c r="R29">
        <f>0+O30+O34+O38+O42+O46+O50+O54+O58+O62+O66+O70+O74+O78+O82+O86+O90+O94+O98+O102+O106</f>
        <v>0</v>
      </c>
    </row>
    <row r="30" spans="1:18" ht="25.5" x14ac:dyDescent="0.2">
      <c r="A30" s="23" t="s">
        <v>45</v>
      </c>
      <c r="B30" s="27" t="s">
        <v>37</v>
      </c>
      <c r="C30" s="27" t="s">
        <v>122</v>
      </c>
      <c r="D30" s="23" t="s">
        <v>47</v>
      </c>
      <c r="E30" s="28" t="s">
        <v>123</v>
      </c>
      <c r="F30" s="29" t="s">
        <v>103</v>
      </c>
      <c r="G30" s="30">
        <v>854.50400000000002</v>
      </c>
      <c r="H30" s="31">
        <v>0</v>
      </c>
      <c r="I30" s="31">
        <f>ROUND(ROUND(H30,2)*ROUND(G30,3),2)</f>
        <v>0</v>
      </c>
      <c r="O30">
        <f>(I30*21)/100</f>
        <v>0</v>
      </c>
      <c r="P30" t="s">
        <v>23</v>
      </c>
    </row>
    <row r="31" spans="1:18" ht="38.25" x14ac:dyDescent="0.2">
      <c r="A31" s="32" t="s">
        <v>50</v>
      </c>
      <c r="E31" s="33" t="s">
        <v>124</v>
      </c>
    </row>
    <row r="32" spans="1:18" ht="89.25" x14ac:dyDescent="0.2">
      <c r="A32" s="34" t="s">
        <v>52</v>
      </c>
      <c r="E32" s="35" t="s">
        <v>125</v>
      </c>
    </row>
    <row r="33" spans="1:16" ht="76.5" x14ac:dyDescent="0.2">
      <c r="A33" t="s">
        <v>54</v>
      </c>
      <c r="E33" s="33" t="s">
        <v>126</v>
      </c>
    </row>
    <row r="34" spans="1:16" x14ac:dyDescent="0.2">
      <c r="A34" s="23" t="s">
        <v>45</v>
      </c>
      <c r="B34" s="27" t="s">
        <v>69</v>
      </c>
      <c r="C34" s="27" t="s">
        <v>127</v>
      </c>
      <c r="D34" s="23" t="s">
        <v>47</v>
      </c>
      <c r="E34" s="28" t="s">
        <v>128</v>
      </c>
      <c r="F34" s="29" t="s">
        <v>103</v>
      </c>
      <c r="G34" s="30">
        <v>577.54999999999995</v>
      </c>
      <c r="H34" s="31">
        <v>0</v>
      </c>
      <c r="I34" s="31">
        <f>ROUND(ROUND(H34,2)*ROUND(G34,3),2)</f>
        <v>0</v>
      </c>
      <c r="O34">
        <f>(I34*21)/100</f>
        <v>0</v>
      </c>
      <c r="P34" t="s">
        <v>23</v>
      </c>
    </row>
    <row r="35" spans="1:16" ht="38.25" x14ac:dyDescent="0.2">
      <c r="A35" s="32" t="s">
        <v>50</v>
      </c>
      <c r="E35" s="33" t="s">
        <v>129</v>
      </c>
    </row>
    <row r="36" spans="1:16" ht="89.25" x14ac:dyDescent="0.2">
      <c r="A36" s="34" t="s">
        <v>52</v>
      </c>
      <c r="E36" s="35" t="s">
        <v>130</v>
      </c>
    </row>
    <row r="37" spans="1:16" ht="76.5" x14ac:dyDescent="0.2">
      <c r="A37" t="s">
        <v>54</v>
      </c>
      <c r="E37" s="33" t="s">
        <v>126</v>
      </c>
    </row>
    <row r="38" spans="1:16" x14ac:dyDescent="0.2">
      <c r="A38" s="23" t="s">
        <v>45</v>
      </c>
      <c r="B38" s="27" t="s">
        <v>75</v>
      </c>
      <c r="C38" s="27" t="s">
        <v>131</v>
      </c>
      <c r="D38" s="23" t="s">
        <v>47</v>
      </c>
      <c r="E38" s="28" t="s">
        <v>132</v>
      </c>
      <c r="F38" s="29" t="s">
        <v>133</v>
      </c>
      <c r="G38" s="30">
        <v>151</v>
      </c>
      <c r="H38" s="31">
        <v>0</v>
      </c>
      <c r="I38" s="31">
        <f>ROUND(ROUND(H38,2)*ROUND(G38,3),2)</f>
        <v>0</v>
      </c>
      <c r="O38">
        <f>(I38*21)/100</f>
        <v>0</v>
      </c>
      <c r="P38" t="s">
        <v>23</v>
      </c>
    </row>
    <row r="39" spans="1:16" ht="38.25" x14ac:dyDescent="0.2">
      <c r="A39" s="32" t="s">
        <v>50</v>
      </c>
      <c r="E39" s="33" t="s">
        <v>134</v>
      </c>
    </row>
    <row r="40" spans="1:16" x14ac:dyDescent="0.2">
      <c r="A40" s="34" t="s">
        <v>52</v>
      </c>
      <c r="E40" s="35" t="s">
        <v>135</v>
      </c>
    </row>
    <row r="41" spans="1:16" ht="63.75" x14ac:dyDescent="0.2">
      <c r="A41" t="s">
        <v>54</v>
      </c>
      <c r="E41" s="33" t="s">
        <v>136</v>
      </c>
    </row>
    <row r="42" spans="1:16" x14ac:dyDescent="0.2">
      <c r="A42" s="23" t="s">
        <v>45</v>
      </c>
      <c r="B42" s="27" t="s">
        <v>40</v>
      </c>
      <c r="C42" s="27" t="s">
        <v>137</v>
      </c>
      <c r="D42" s="23" t="s">
        <v>47</v>
      </c>
      <c r="E42" s="28" t="s">
        <v>138</v>
      </c>
      <c r="F42" s="29" t="s">
        <v>133</v>
      </c>
      <c r="G42" s="30">
        <v>916</v>
      </c>
      <c r="H42" s="31">
        <v>0</v>
      </c>
      <c r="I42" s="31">
        <f>ROUND(ROUND(H42,2)*ROUND(G42,3),2)</f>
        <v>0</v>
      </c>
      <c r="O42">
        <f>(I42*21)/100</f>
        <v>0</v>
      </c>
      <c r="P42" t="s">
        <v>23</v>
      </c>
    </row>
    <row r="43" spans="1:16" ht="38.25" x14ac:dyDescent="0.2">
      <c r="A43" s="32" t="s">
        <v>50</v>
      </c>
      <c r="E43" s="33" t="s">
        <v>139</v>
      </c>
    </row>
    <row r="44" spans="1:16" x14ac:dyDescent="0.2">
      <c r="A44" s="34" t="s">
        <v>52</v>
      </c>
      <c r="E44" s="35" t="s">
        <v>140</v>
      </c>
    </row>
    <row r="45" spans="1:16" ht="76.5" x14ac:dyDescent="0.2">
      <c r="A45" t="s">
        <v>54</v>
      </c>
      <c r="E45" s="33" t="s">
        <v>126</v>
      </c>
    </row>
    <row r="46" spans="1:16" x14ac:dyDescent="0.2">
      <c r="A46" s="23" t="s">
        <v>45</v>
      </c>
      <c r="B46" s="27" t="s">
        <v>42</v>
      </c>
      <c r="C46" s="27" t="s">
        <v>141</v>
      </c>
      <c r="D46" s="23" t="s">
        <v>47</v>
      </c>
      <c r="E46" s="28" t="s">
        <v>142</v>
      </c>
      <c r="F46" s="29" t="s">
        <v>103</v>
      </c>
      <c r="G46" s="30">
        <v>266.88</v>
      </c>
      <c r="H46" s="31">
        <v>0</v>
      </c>
      <c r="I46" s="31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2" t="s">
        <v>50</v>
      </c>
      <c r="E47" s="33" t="s">
        <v>143</v>
      </c>
    </row>
    <row r="48" spans="1:16" ht="114.75" x14ac:dyDescent="0.2">
      <c r="A48" s="34" t="s">
        <v>52</v>
      </c>
      <c r="E48" s="35" t="s">
        <v>144</v>
      </c>
    </row>
    <row r="49" spans="1:16" ht="76.5" x14ac:dyDescent="0.2">
      <c r="A49" t="s">
        <v>54</v>
      </c>
      <c r="E49" s="33" t="s">
        <v>126</v>
      </c>
    </row>
    <row r="50" spans="1:16" x14ac:dyDescent="0.2">
      <c r="A50" s="23" t="s">
        <v>45</v>
      </c>
      <c r="B50" s="27" t="s">
        <v>92</v>
      </c>
      <c r="C50" s="27" t="s">
        <v>145</v>
      </c>
      <c r="D50" s="23" t="s">
        <v>47</v>
      </c>
      <c r="E50" s="28" t="s">
        <v>146</v>
      </c>
      <c r="F50" s="29" t="s">
        <v>133</v>
      </c>
      <c r="G50" s="30">
        <v>65.45</v>
      </c>
      <c r="H50" s="31">
        <v>0</v>
      </c>
      <c r="I50" s="31">
        <f>ROUND(ROUND(H50,2)*ROUND(G50,3),2)</f>
        <v>0</v>
      </c>
      <c r="O50">
        <f>(I50*21)/100</f>
        <v>0</v>
      </c>
      <c r="P50" t="s">
        <v>23</v>
      </c>
    </row>
    <row r="51" spans="1:16" ht="25.5" x14ac:dyDescent="0.2">
      <c r="A51" s="32" t="s">
        <v>50</v>
      </c>
      <c r="E51" s="33" t="s">
        <v>147</v>
      </c>
    </row>
    <row r="52" spans="1:16" x14ac:dyDescent="0.2">
      <c r="A52" s="34" t="s">
        <v>52</v>
      </c>
      <c r="E52" s="35" t="s">
        <v>148</v>
      </c>
    </row>
    <row r="53" spans="1:16" ht="25.5" x14ac:dyDescent="0.2">
      <c r="A53" t="s">
        <v>54</v>
      </c>
      <c r="E53" s="33" t="s">
        <v>149</v>
      </c>
    </row>
    <row r="54" spans="1:16" x14ac:dyDescent="0.2">
      <c r="A54" s="23" t="s">
        <v>45</v>
      </c>
      <c r="B54" s="27" t="s">
        <v>150</v>
      </c>
      <c r="C54" s="27" t="s">
        <v>151</v>
      </c>
      <c r="D54" s="23" t="s">
        <v>29</v>
      </c>
      <c r="E54" s="28" t="s">
        <v>152</v>
      </c>
      <c r="F54" s="29" t="s">
        <v>103</v>
      </c>
      <c r="G54" s="30">
        <v>337.286</v>
      </c>
      <c r="H54" s="31">
        <v>0</v>
      </c>
      <c r="I54" s="31">
        <f>ROUND(ROUND(H54,2)*ROUND(G54,3),2)</f>
        <v>0</v>
      </c>
      <c r="O54">
        <f>(I54*21)/100</f>
        <v>0</v>
      </c>
      <c r="P54" t="s">
        <v>23</v>
      </c>
    </row>
    <row r="55" spans="1:16" ht="38.25" x14ac:dyDescent="0.2">
      <c r="A55" s="32" t="s">
        <v>50</v>
      </c>
      <c r="E55" s="33" t="s">
        <v>153</v>
      </c>
    </row>
    <row r="56" spans="1:16" ht="89.25" x14ac:dyDescent="0.2">
      <c r="A56" s="34" t="s">
        <v>52</v>
      </c>
      <c r="E56" s="35" t="s">
        <v>154</v>
      </c>
    </row>
    <row r="57" spans="1:16" ht="395.25" x14ac:dyDescent="0.2">
      <c r="A57" t="s">
        <v>54</v>
      </c>
      <c r="E57" s="33" t="s">
        <v>155</v>
      </c>
    </row>
    <row r="58" spans="1:16" x14ac:dyDescent="0.2">
      <c r="A58" s="23" t="s">
        <v>45</v>
      </c>
      <c r="B58" s="27" t="s">
        <v>156</v>
      </c>
      <c r="C58" s="27" t="s">
        <v>151</v>
      </c>
      <c r="D58" s="23" t="s">
        <v>23</v>
      </c>
      <c r="E58" s="28" t="s">
        <v>152</v>
      </c>
      <c r="F58" s="29" t="s">
        <v>103</v>
      </c>
      <c r="G58" s="30">
        <v>1180.5</v>
      </c>
      <c r="H58" s="31">
        <v>0</v>
      </c>
      <c r="I58" s="31">
        <f>ROUND(ROUND(H58,2)*ROUND(G58,3),2)</f>
        <v>0</v>
      </c>
      <c r="O58">
        <f>(I58*21)/100</f>
        <v>0</v>
      </c>
      <c r="P58" t="s">
        <v>23</v>
      </c>
    </row>
    <row r="59" spans="1:16" ht="63.75" x14ac:dyDescent="0.2">
      <c r="A59" s="32" t="s">
        <v>50</v>
      </c>
      <c r="E59" s="33" t="s">
        <v>157</v>
      </c>
    </row>
    <row r="60" spans="1:16" x14ac:dyDescent="0.2">
      <c r="A60" s="34" t="s">
        <v>52</v>
      </c>
      <c r="E60" s="35" t="s">
        <v>158</v>
      </c>
    </row>
    <row r="61" spans="1:16" ht="395.25" x14ac:dyDescent="0.2">
      <c r="A61" t="s">
        <v>54</v>
      </c>
      <c r="E61" s="33" t="s">
        <v>155</v>
      </c>
    </row>
    <row r="62" spans="1:16" x14ac:dyDescent="0.2">
      <c r="A62" s="23" t="s">
        <v>45</v>
      </c>
      <c r="B62" s="27" t="s">
        <v>159</v>
      </c>
      <c r="C62" s="27" t="s">
        <v>160</v>
      </c>
      <c r="D62" s="23" t="s">
        <v>47</v>
      </c>
      <c r="E62" s="28" t="s">
        <v>161</v>
      </c>
      <c r="F62" s="29" t="s">
        <v>103</v>
      </c>
      <c r="G62" s="30">
        <v>190.755</v>
      </c>
      <c r="H62" s="31">
        <v>0</v>
      </c>
      <c r="I62" s="31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2" t="s">
        <v>50</v>
      </c>
      <c r="E63" s="33" t="s">
        <v>47</v>
      </c>
    </row>
    <row r="64" spans="1:16" ht="63.75" x14ac:dyDescent="0.2">
      <c r="A64" s="34" t="s">
        <v>52</v>
      </c>
      <c r="E64" s="35" t="s">
        <v>162</v>
      </c>
    </row>
    <row r="65" spans="1:16" ht="318.75" x14ac:dyDescent="0.2">
      <c r="A65" t="s">
        <v>54</v>
      </c>
      <c r="E65" s="33" t="s">
        <v>163</v>
      </c>
    </row>
    <row r="66" spans="1:16" x14ac:dyDescent="0.2">
      <c r="A66" s="23" t="s">
        <v>45</v>
      </c>
      <c r="B66" s="27" t="s">
        <v>164</v>
      </c>
      <c r="C66" s="27" t="s">
        <v>165</v>
      </c>
      <c r="D66" s="23" t="s">
        <v>47</v>
      </c>
      <c r="E66" s="28" t="s">
        <v>166</v>
      </c>
      <c r="F66" s="29" t="s">
        <v>167</v>
      </c>
      <c r="G66" s="30">
        <v>36</v>
      </c>
      <c r="H66" s="31">
        <v>0</v>
      </c>
      <c r="I66" s="31">
        <f>ROUND(ROUND(H66,2)*ROUND(G66,3),2)</f>
        <v>0</v>
      </c>
      <c r="O66">
        <f>(I66*21)/100</f>
        <v>0</v>
      </c>
      <c r="P66" t="s">
        <v>23</v>
      </c>
    </row>
    <row r="67" spans="1:16" ht="38.25" x14ac:dyDescent="0.2">
      <c r="A67" s="32" t="s">
        <v>50</v>
      </c>
      <c r="E67" s="33" t="s">
        <v>168</v>
      </c>
    </row>
    <row r="68" spans="1:16" x14ac:dyDescent="0.2">
      <c r="A68" s="34" t="s">
        <v>52</v>
      </c>
      <c r="E68" s="35" t="s">
        <v>169</v>
      </c>
    </row>
    <row r="69" spans="1:16" ht="63.75" x14ac:dyDescent="0.2">
      <c r="A69" t="s">
        <v>54</v>
      </c>
      <c r="E69" s="33" t="s">
        <v>170</v>
      </c>
    </row>
    <row r="70" spans="1:16" x14ac:dyDescent="0.2">
      <c r="A70" s="23" t="s">
        <v>45</v>
      </c>
      <c r="B70" s="27" t="s">
        <v>171</v>
      </c>
      <c r="C70" s="27" t="s">
        <v>172</v>
      </c>
      <c r="D70" s="23" t="s">
        <v>47</v>
      </c>
      <c r="E70" s="28" t="s">
        <v>173</v>
      </c>
      <c r="F70" s="29" t="s">
        <v>133</v>
      </c>
      <c r="G70" s="30">
        <v>13</v>
      </c>
      <c r="H70" s="31">
        <v>0</v>
      </c>
      <c r="I70" s="31">
        <f>ROUND(ROUND(H70,2)*ROUND(G70,3),2)</f>
        <v>0</v>
      </c>
      <c r="O70">
        <f>(I70*21)/100</f>
        <v>0</v>
      </c>
      <c r="P70" t="s">
        <v>23</v>
      </c>
    </row>
    <row r="71" spans="1:16" ht="25.5" x14ac:dyDescent="0.2">
      <c r="A71" s="32" t="s">
        <v>50</v>
      </c>
      <c r="E71" s="33" t="s">
        <v>174</v>
      </c>
    </row>
    <row r="72" spans="1:16" ht="25.5" x14ac:dyDescent="0.2">
      <c r="A72" s="34" t="s">
        <v>52</v>
      </c>
      <c r="E72" s="35" t="s">
        <v>175</v>
      </c>
    </row>
    <row r="73" spans="1:16" ht="63.75" x14ac:dyDescent="0.2">
      <c r="A73" t="s">
        <v>54</v>
      </c>
      <c r="E73" s="33" t="s">
        <v>176</v>
      </c>
    </row>
    <row r="74" spans="1:16" x14ac:dyDescent="0.2">
      <c r="A74" s="23" t="s">
        <v>45</v>
      </c>
      <c r="B74" s="27" t="s">
        <v>177</v>
      </c>
      <c r="C74" s="27" t="s">
        <v>178</v>
      </c>
      <c r="D74" s="23" t="s">
        <v>47</v>
      </c>
      <c r="E74" s="28" t="s">
        <v>179</v>
      </c>
      <c r="F74" s="29" t="s">
        <v>103</v>
      </c>
      <c r="G74" s="30">
        <v>24.7</v>
      </c>
      <c r="H74" s="31">
        <v>0</v>
      </c>
      <c r="I74" s="31">
        <f>ROUND(ROUND(H74,2)*ROUND(G74,3),2)</f>
        <v>0</v>
      </c>
      <c r="O74">
        <f>(I74*21)/100</f>
        <v>0</v>
      </c>
      <c r="P74" t="s">
        <v>23</v>
      </c>
    </row>
    <row r="75" spans="1:16" ht="25.5" x14ac:dyDescent="0.2">
      <c r="A75" s="32" t="s">
        <v>50</v>
      </c>
      <c r="E75" s="33" t="s">
        <v>180</v>
      </c>
    </row>
    <row r="76" spans="1:16" x14ac:dyDescent="0.2">
      <c r="A76" s="34" t="s">
        <v>52</v>
      </c>
      <c r="E76" s="35" t="s">
        <v>181</v>
      </c>
    </row>
    <row r="77" spans="1:16" ht="318.75" x14ac:dyDescent="0.2">
      <c r="A77" t="s">
        <v>54</v>
      </c>
      <c r="E77" s="33" t="s">
        <v>182</v>
      </c>
    </row>
    <row r="78" spans="1:16" x14ac:dyDescent="0.2">
      <c r="A78" s="23" t="s">
        <v>45</v>
      </c>
      <c r="B78" s="27" t="s">
        <v>183</v>
      </c>
      <c r="C78" s="27" t="s">
        <v>184</v>
      </c>
      <c r="D78" s="23" t="s">
        <v>47</v>
      </c>
      <c r="E78" s="28" t="s">
        <v>185</v>
      </c>
      <c r="F78" s="29" t="s">
        <v>103</v>
      </c>
      <c r="G78" s="30">
        <v>145.833</v>
      </c>
      <c r="H78" s="31">
        <v>0</v>
      </c>
      <c r="I78" s="31">
        <f>ROUND(ROUND(H78,2)*ROUND(G78,3),2)</f>
        <v>0</v>
      </c>
      <c r="O78">
        <f>(I78*21)/100</f>
        <v>0</v>
      </c>
      <c r="P78" t="s">
        <v>23</v>
      </c>
    </row>
    <row r="79" spans="1:16" ht="51" x14ac:dyDescent="0.2">
      <c r="A79" s="32" t="s">
        <v>50</v>
      </c>
      <c r="E79" s="33" t="s">
        <v>186</v>
      </c>
    </row>
    <row r="80" spans="1:16" ht="102" x14ac:dyDescent="0.2">
      <c r="A80" s="34" t="s">
        <v>52</v>
      </c>
      <c r="E80" s="35" t="s">
        <v>187</v>
      </c>
    </row>
    <row r="81" spans="1:16" ht="357" x14ac:dyDescent="0.2">
      <c r="A81" t="s">
        <v>54</v>
      </c>
      <c r="E81" s="33" t="s">
        <v>188</v>
      </c>
    </row>
    <row r="82" spans="1:16" x14ac:dyDescent="0.2">
      <c r="A82" s="23" t="s">
        <v>45</v>
      </c>
      <c r="B82" s="27" t="s">
        <v>189</v>
      </c>
      <c r="C82" s="27" t="s">
        <v>190</v>
      </c>
      <c r="D82" s="23" t="s">
        <v>47</v>
      </c>
      <c r="E82" s="28" t="s">
        <v>191</v>
      </c>
      <c r="F82" s="29" t="s">
        <v>103</v>
      </c>
      <c r="G82" s="30">
        <v>3394.453</v>
      </c>
      <c r="H82" s="31">
        <v>0</v>
      </c>
      <c r="I82" s="31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32" t="s">
        <v>50</v>
      </c>
      <c r="E83" s="33" t="s">
        <v>192</v>
      </c>
    </row>
    <row r="84" spans="1:16" ht="216.75" x14ac:dyDescent="0.2">
      <c r="A84" s="34" t="s">
        <v>52</v>
      </c>
      <c r="E84" s="35" t="s">
        <v>193</v>
      </c>
    </row>
    <row r="85" spans="1:16" ht="191.25" x14ac:dyDescent="0.2">
      <c r="A85" t="s">
        <v>54</v>
      </c>
      <c r="E85" s="33" t="s">
        <v>194</v>
      </c>
    </row>
    <row r="86" spans="1:16" x14ac:dyDescent="0.2">
      <c r="A86" s="23" t="s">
        <v>45</v>
      </c>
      <c r="B86" s="27" t="s">
        <v>195</v>
      </c>
      <c r="C86" s="27" t="s">
        <v>196</v>
      </c>
      <c r="D86" s="23" t="s">
        <v>47</v>
      </c>
      <c r="E86" s="28" t="s">
        <v>197</v>
      </c>
      <c r="F86" s="29" t="s">
        <v>103</v>
      </c>
      <c r="G86" s="30">
        <v>4.32</v>
      </c>
      <c r="H86" s="31">
        <v>0</v>
      </c>
      <c r="I86" s="31">
        <f>ROUND(ROUND(H86,2)*ROUND(G86,3),2)</f>
        <v>0</v>
      </c>
      <c r="O86">
        <f>(I86*21)/100</f>
        <v>0</v>
      </c>
      <c r="P86" t="s">
        <v>23</v>
      </c>
    </row>
    <row r="87" spans="1:16" ht="38.25" x14ac:dyDescent="0.2">
      <c r="A87" s="32" t="s">
        <v>50</v>
      </c>
      <c r="E87" s="33" t="s">
        <v>198</v>
      </c>
    </row>
    <row r="88" spans="1:16" x14ac:dyDescent="0.2">
      <c r="A88" s="34" t="s">
        <v>52</v>
      </c>
      <c r="E88" s="35" t="s">
        <v>199</v>
      </c>
    </row>
    <row r="89" spans="1:16" ht="255" x14ac:dyDescent="0.2">
      <c r="A89" t="s">
        <v>54</v>
      </c>
      <c r="E89" s="33" t="s">
        <v>200</v>
      </c>
    </row>
    <row r="90" spans="1:16" x14ac:dyDescent="0.2">
      <c r="A90" s="23" t="s">
        <v>45</v>
      </c>
      <c r="B90" s="27" t="s">
        <v>201</v>
      </c>
      <c r="C90" s="27" t="s">
        <v>202</v>
      </c>
      <c r="D90" s="23" t="s">
        <v>47</v>
      </c>
      <c r="E90" s="28" t="s">
        <v>203</v>
      </c>
      <c r="F90" s="29" t="s">
        <v>103</v>
      </c>
      <c r="G90" s="30">
        <v>174.55500000000001</v>
      </c>
      <c r="H90" s="31">
        <v>0</v>
      </c>
      <c r="I90" s="31">
        <f>ROUND(ROUND(H90,2)*ROUND(G90,3),2)</f>
        <v>0</v>
      </c>
      <c r="O90">
        <f>(I90*21)/100</f>
        <v>0</v>
      </c>
      <c r="P90" t="s">
        <v>23</v>
      </c>
    </row>
    <row r="91" spans="1:16" ht="51" x14ac:dyDescent="0.2">
      <c r="A91" s="32" t="s">
        <v>50</v>
      </c>
      <c r="E91" s="33" t="s">
        <v>204</v>
      </c>
    </row>
    <row r="92" spans="1:16" ht="102" x14ac:dyDescent="0.2">
      <c r="A92" s="34" t="s">
        <v>52</v>
      </c>
      <c r="E92" s="35" t="s">
        <v>205</v>
      </c>
    </row>
    <row r="93" spans="1:16" ht="229.5" x14ac:dyDescent="0.2">
      <c r="A93" t="s">
        <v>54</v>
      </c>
      <c r="E93" s="33" t="s">
        <v>206</v>
      </c>
    </row>
    <row r="94" spans="1:16" x14ac:dyDescent="0.2">
      <c r="A94" s="23" t="s">
        <v>45</v>
      </c>
      <c r="B94" s="27" t="s">
        <v>207</v>
      </c>
      <c r="C94" s="27" t="s">
        <v>208</v>
      </c>
      <c r="D94" s="23" t="s">
        <v>47</v>
      </c>
      <c r="E94" s="28" t="s">
        <v>209</v>
      </c>
      <c r="F94" s="29" t="s">
        <v>103</v>
      </c>
      <c r="G94" s="30">
        <v>76.173000000000002</v>
      </c>
      <c r="H94" s="31">
        <v>0</v>
      </c>
      <c r="I94" s="31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32" t="s">
        <v>50</v>
      </c>
      <c r="E95" s="33" t="s">
        <v>210</v>
      </c>
    </row>
    <row r="96" spans="1:16" ht="63.75" x14ac:dyDescent="0.2">
      <c r="A96" s="34" t="s">
        <v>52</v>
      </c>
      <c r="E96" s="35" t="s">
        <v>211</v>
      </c>
    </row>
    <row r="97" spans="1:18" ht="306" x14ac:dyDescent="0.2">
      <c r="A97" t="s">
        <v>54</v>
      </c>
      <c r="E97" s="33" t="s">
        <v>212</v>
      </c>
    </row>
    <row r="98" spans="1:18" x14ac:dyDescent="0.2">
      <c r="A98" s="23" t="s">
        <v>45</v>
      </c>
      <c r="B98" s="27" t="s">
        <v>213</v>
      </c>
      <c r="C98" s="27" t="s">
        <v>214</v>
      </c>
      <c r="D98" s="23" t="s">
        <v>47</v>
      </c>
      <c r="E98" s="28" t="s">
        <v>215</v>
      </c>
      <c r="F98" s="29" t="s">
        <v>167</v>
      </c>
      <c r="G98" s="30">
        <v>3880</v>
      </c>
      <c r="H98" s="31">
        <v>0</v>
      </c>
      <c r="I98" s="31">
        <f>ROUND(ROUND(H98,2)*ROUND(G98,3),2)</f>
        <v>0</v>
      </c>
      <c r="O98">
        <f>(I98*21)/100</f>
        <v>0</v>
      </c>
      <c r="P98" t="s">
        <v>23</v>
      </c>
    </row>
    <row r="99" spans="1:18" ht="38.25" x14ac:dyDescent="0.2">
      <c r="A99" s="32" t="s">
        <v>50</v>
      </c>
      <c r="E99" s="33" t="s">
        <v>216</v>
      </c>
    </row>
    <row r="100" spans="1:18" x14ac:dyDescent="0.2">
      <c r="A100" s="34" t="s">
        <v>52</v>
      </c>
      <c r="E100" s="35" t="s">
        <v>217</v>
      </c>
    </row>
    <row r="101" spans="1:18" ht="38.25" x14ac:dyDescent="0.2">
      <c r="A101" t="s">
        <v>54</v>
      </c>
      <c r="E101" s="33" t="s">
        <v>218</v>
      </c>
    </row>
    <row r="102" spans="1:18" x14ac:dyDescent="0.2">
      <c r="A102" s="23" t="s">
        <v>45</v>
      </c>
      <c r="B102" s="27" t="s">
        <v>219</v>
      </c>
      <c r="C102" s="27" t="s">
        <v>220</v>
      </c>
      <c r="D102" s="23" t="s">
        <v>47</v>
      </c>
      <c r="E102" s="28" t="s">
        <v>221</v>
      </c>
      <c r="F102" s="29" t="s">
        <v>167</v>
      </c>
      <c r="G102" s="30">
        <v>162</v>
      </c>
      <c r="H102" s="31">
        <v>0</v>
      </c>
      <c r="I102" s="31">
        <f>ROUND(ROUND(H102,2)*ROUND(G102,3),2)</f>
        <v>0</v>
      </c>
      <c r="O102">
        <f>(I102*21)/100</f>
        <v>0</v>
      </c>
      <c r="P102" t="s">
        <v>23</v>
      </c>
    </row>
    <row r="103" spans="1:18" ht="38.25" x14ac:dyDescent="0.2">
      <c r="A103" s="32" t="s">
        <v>50</v>
      </c>
      <c r="E103" s="33" t="s">
        <v>222</v>
      </c>
    </row>
    <row r="104" spans="1:18" x14ac:dyDescent="0.2">
      <c r="A104" s="34" t="s">
        <v>52</v>
      </c>
      <c r="E104" s="35" t="s">
        <v>223</v>
      </c>
    </row>
    <row r="105" spans="1:18" ht="38.25" x14ac:dyDescent="0.2">
      <c r="A105" t="s">
        <v>54</v>
      </c>
      <c r="E105" s="33" t="s">
        <v>224</v>
      </c>
    </row>
    <row r="106" spans="1:18" x14ac:dyDescent="0.2">
      <c r="A106" s="23" t="s">
        <v>45</v>
      </c>
      <c r="B106" s="27" t="s">
        <v>225</v>
      </c>
      <c r="C106" s="27" t="s">
        <v>226</v>
      </c>
      <c r="D106" s="23" t="s">
        <v>47</v>
      </c>
      <c r="E106" s="28" t="s">
        <v>227</v>
      </c>
      <c r="F106" s="29" t="s">
        <v>167</v>
      </c>
      <c r="G106" s="30">
        <v>162</v>
      </c>
      <c r="H106" s="31">
        <v>0</v>
      </c>
      <c r="I106" s="31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2" t="s">
        <v>50</v>
      </c>
      <c r="E107" s="33" t="s">
        <v>228</v>
      </c>
    </row>
    <row r="108" spans="1:18" x14ac:dyDescent="0.2">
      <c r="A108" s="34" t="s">
        <v>52</v>
      </c>
      <c r="E108" s="35" t="s">
        <v>223</v>
      </c>
    </row>
    <row r="109" spans="1:18" ht="25.5" x14ac:dyDescent="0.2">
      <c r="A109" t="s">
        <v>54</v>
      </c>
      <c r="E109" s="33" t="s">
        <v>229</v>
      </c>
    </row>
    <row r="110" spans="1:18" ht="12.75" customHeight="1" x14ac:dyDescent="0.2">
      <c r="A110" s="11" t="s">
        <v>43</v>
      </c>
      <c r="B110" s="11"/>
      <c r="C110" s="37" t="s">
        <v>23</v>
      </c>
      <c r="D110" s="11"/>
      <c r="E110" s="25" t="s">
        <v>230</v>
      </c>
      <c r="F110" s="11"/>
      <c r="G110" s="11"/>
      <c r="H110" s="11"/>
      <c r="I110" s="38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23" t="s">
        <v>45</v>
      </c>
      <c r="B111" s="27" t="s">
        <v>231</v>
      </c>
      <c r="C111" s="27" t="s">
        <v>232</v>
      </c>
      <c r="D111" s="23" t="s">
        <v>47</v>
      </c>
      <c r="E111" s="28" t="s">
        <v>233</v>
      </c>
      <c r="F111" s="29" t="s">
        <v>167</v>
      </c>
      <c r="G111" s="30">
        <v>145</v>
      </c>
      <c r="H111" s="31">
        <v>0</v>
      </c>
      <c r="I111" s="31">
        <f>ROUND(ROUND(H111,2)*ROUND(G111,3),2)</f>
        <v>0</v>
      </c>
      <c r="O111">
        <f>(I111*21)/100</f>
        <v>0</v>
      </c>
      <c r="P111" t="s">
        <v>23</v>
      </c>
    </row>
    <row r="112" spans="1:18" ht="51" x14ac:dyDescent="0.2">
      <c r="A112" s="32" t="s">
        <v>50</v>
      </c>
      <c r="E112" s="33" t="s">
        <v>234</v>
      </c>
    </row>
    <row r="113" spans="1:18" x14ac:dyDescent="0.2">
      <c r="A113" s="34" t="s">
        <v>52</v>
      </c>
      <c r="E113" s="35" t="s">
        <v>235</v>
      </c>
    </row>
    <row r="114" spans="1:18" ht="102" x14ac:dyDescent="0.2">
      <c r="A114" t="s">
        <v>54</v>
      </c>
      <c r="E114" s="33" t="s">
        <v>236</v>
      </c>
    </row>
    <row r="115" spans="1:18" ht="12.75" customHeight="1" x14ac:dyDescent="0.2">
      <c r="A115" s="11" t="s">
        <v>43</v>
      </c>
      <c r="B115" s="11"/>
      <c r="C115" s="37" t="s">
        <v>22</v>
      </c>
      <c r="D115" s="11"/>
      <c r="E115" s="25" t="s">
        <v>237</v>
      </c>
      <c r="F115" s="11"/>
      <c r="G115" s="11"/>
      <c r="H115" s="11"/>
      <c r="I115" s="38">
        <f>0+Q115</f>
        <v>0</v>
      </c>
      <c r="O115">
        <f>0+R115</f>
        <v>0</v>
      </c>
      <c r="Q115">
        <f>0+I116+I120</f>
        <v>0</v>
      </c>
      <c r="R115">
        <f>0+O116+O120</f>
        <v>0</v>
      </c>
    </row>
    <row r="116" spans="1:18" x14ac:dyDescent="0.2">
      <c r="A116" s="23" t="s">
        <v>45</v>
      </c>
      <c r="B116" s="27" t="s">
        <v>238</v>
      </c>
      <c r="C116" s="27" t="s">
        <v>239</v>
      </c>
      <c r="D116" s="23" t="s">
        <v>47</v>
      </c>
      <c r="E116" s="28" t="s">
        <v>240</v>
      </c>
      <c r="F116" s="29" t="s">
        <v>241</v>
      </c>
      <c r="G116" s="30">
        <v>84</v>
      </c>
      <c r="H116" s="31">
        <v>0</v>
      </c>
      <c r="I116" s="31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32" t="s">
        <v>50</v>
      </c>
      <c r="E117" s="33" t="s">
        <v>242</v>
      </c>
    </row>
    <row r="118" spans="1:18" ht="51" x14ac:dyDescent="0.2">
      <c r="A118" s="34" t="s">
        <v>52</v>
      </c>
      <c r="E118" s="35" t="s">
        <v>243</v>
      </c>
    </row>
    <row r="119" spans="1:18" ht="25.5" x14ac:dyDescent="0.2">
      <c r="A119" t="s">
        <v>54</v>
      </c>
      <c r="E119" s="33" t="s">
        <v>244</v>
      </c>
    </row>
    <row r="120" spans="1:18" x14ac:dyDescent="0.2">
      <c r="A120" s="23" t="s">
        <v>45</v>
      </c>
      <c r="B120" s="27" t="s">
        <v>245</v>
      </c>
      <c r="C120" s="27" t="s">
        <v>246</v>
      </c>
      <c r="D120" s="23" t="s">
        <v>47</v>
      </c>
      <c r="E120" s="28" t="s">
        <v>247</v>
      </c>
      <c r="F120" s="29" t="s">
        <v>103</v>
      </c>
      <c r="G120" s="30">
        <v>3.9</v>
      </c>
      <c r="H120" s="31">
        <v>0</v>
      </c>
      <c r="I120" s="31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2" t="s">
        <v>50</v>
      </c>
      <c r="E121" s="33" t="s">
        <v>248</v>
      </c>
    </row>
    <row r="122" spans="1:18" ht="38.25" x14ac:dyDescent="0.2">
      <c r="A122" s="34" t="s">
        <v>52</v>
      </c>
      <c r="E122" s="35" t="s">
        <v>249</v>
      </c>
    </row>
    <row r="123" spans="1:18" ht="382.5" x14ac:dyDescent="0.2">
      <c r="A123" t="s">
        <v>54</v>
      </c>
      <c r="E123" s="33" t="s">
        <v>250</v>
      </c>
    </row>
    <row r="124" spans="1:18" ht="12.75" customHeight="1" x14ac:dyDescent="0.2">
      <c r="A124" s="11" t="s">
        <v>43</v>
      </c>
      <c r="B124" s="11"/>
      <c r="C124" s="37" t="s">
        <v>33</v>
      </c>
      <c r="D124" s="11"/>
      <c r="E124" s="25" t="s">
        <v>251</v>
      </c>
      <c r="F124" s="11"/>
      <c r="G124" s="11"/>
      <c r="H124" s="11"/>
      <c r="I124" s="38">
        <f>0+Q124</f>
        <v>0</v>
      </c>
      <c r="O124">
        <f>0+R124</f>
        <v>0</v>
      </c>
      <c r="Q124">
        <f>0+I125+I129+I133+I137</f>
        <v>0</v>
      </c>
      <c r="R124">
        <f>0+O125+O129+O133+O137</f>
        <v>0</v>
      </c>
    </row>
    <row r="125" spans="1:18" x14ac:dyDescent="0.2">
      <c r="A125" s="23" t="s">
        <v>45</v>
      </c>
      <c r="B125" s="27" t="s">
        <v>252</v>
      </c>
      <c r="C125" s="27" t="s">
        <v>253</v>
      </c>
      <c r="D125" s="23" t="s">
        <v>47</v>
      </c>
      <c r="E125" s="28" t="s">
        <v>254</v>
      </c>
      <c r="F125" s="29" t="s">
        <v>103</v>
      </c>
      <c r="G125" s="30">
        <v>2.0299999999999998</v>
      </c>
      <c r="H125" s="31">
        <v>0</v>
      </c>
      <c r="I125" s="31">
        <f>ROUND(ROUND(H125,2)*ROUND(G125,3),2)</f>
        <v>0</v>
      </c>
      <c r="O125">
        <f>(I125*21)/100</f>
        <v>0</v>
      </c>
      <c r="P125" t="s">
        <v>23</v>
      </c>
    </row>
    <row r="126" spans="1:18" ht="38.25" x14ac:dyDescent="0.2">
      <c r="A126" s="32" t="s">
        <v>50</v>
      </c>
      <c r="E126" s="33" t="s">
        <v>255</v>
      </c>
    </row>
    <row r="127" spans="1:18" ht="76.5" x14ac:dyDescent="0.2">
      <c r="A127" s="34" t="s">
        <v>52</v>
      </c>
      <c r="E127" s="35" t="s">
        <v>256</v>
      </c>
    </row>
    <row r="128" spans="1:18" ht="395.25" x14ac:dyDescent="0.2">
      <c r="A128" t="s">
        <v>54</v>
      </c>
      <c r="E128" s="33" t="s">
        <v>257</v>
      </c>
    </row>
    <row r="129" spans="1:18" x14ac:dyDescent="0.2">
      <c r="A129" s="23" t="s">
        <v>45</v>
      </c>
      <c r="B129" s="27" t="s">
        <v>258</v>
      </c>
      <c r="C129" s="27" t="s">
        <v>259</v>
      </c>
      <c r="D129" s="23" t="s">
        <v>47</v>
      </c>
      <c r="E129" s="28" t="s">
        <v>260</v>
      </c>
      <c r="F129" s="29" t="s">
        <v>103</v>
      </c>
      <c r="G129" s="30">
        <v>3.16</v>
      </c>
      <c r="H129" s="31">
        <v>0</v>
      </c>
      <c r="I129" s="31">
        <f>ROUND(ROUND(H129,2)*ROUND(G129,3),2)</f>
        <v>0</v>
      </c>
      <c r="O129">
        <f>(I129*21)/100</f>
        <v>0</v>
      </c>
      <c r="P129" t="s">
        <v>23</v>
      </c>
    </row>
    <row r="130" spans="1:18" ht="38.25" x14ac:dyDescent="0.2">
      <c r="A130" s="32" t="s">
        <v>50</v>
      </c>
      <c r="E130" s="33" t="s">
        <v>261</v>
      </c>
    </row>
    <row r="131" spans="1:18" ht="25.5" x14ac:dyDescent="0.2">
      <c r="A131" s="34" t="s">
        <v>52</v>
      </c>
      <c r="E131" s="35" t="s">
        <v>262</v>
      </c>
    </row>
    <row r="132" spans="1:18" ht="38.25" x14ac:dyDescent="0.2">
      <c r="A132" t="s">
        <v>54</v>
      </c>
      <c r="E132" s="33" t="s">
        <v>263</v>
      </c>
    </row>
    <row r="133" spans="1:18" x14ac:dyDescent="0.2">
      <c r="A133" s="23" t="s">
        <v>45</v>
      </c>
      <c r="B133" s="27" t="s">
        <v>264</v>
      </c>
      <c r="C133" s="27" t="s">
        <v>265</v>
      </c>
      <c r="D133" s="23" t="s">
        <v>47</v>
      </c>
      <c r="E133" s="28" t="s">
        <v>266</v>
      </c>
      <c r="F133" s="29" t="s">
        <v>103</v>
      </c>
      <c r="G133" s="30">
        <v>3</v>
      </c>
      <c r="H133" s="31">
        <v>0</v>
      </c>
      <c r="I133" s="31">
        <f>ROUND(ROUND(H133,2)*ROUND(G133,3),2)</f>
        <v>0</v>
      </c>
      <c r="O133">
        <f>(I133*21)/100</f>
        <v>0</v>
      </c>
      <c r="P133" t="s">
        <v>23</v>
      </c>
    </row>
    <row r="134" spans="1:18" ht="51" x14ac:dyDescent="0.2">
      <c r="A134" s="32" t="s">
        <v>50</v>
      </c>
      <c r="E134" s="33" t="s">
        <v>267</v>
      </c>
    </row>
    <row r="135" spans="1:18" ht="25.5" x14ac:dyDescent="0.2">
      <c r="A135" s="34" t="s">
        <v>52</v>
      </c>
      <c r="E135" s="35" t="s">
        <v>268</v>
      </c>
    </row>
    <row r="136" spans="1:18" ht="51" x14ac:dyDescent="0.2">
      <c r="A136" t="s">
        <v>54</v>
      </c>
      <c r="E136" s="33" t="s">
        <v>269</v>
      </c>
    </row>
    <row r="137" spans="1:18" x14ac:dyDescent="0.2">
      <c r="A137" s="23" t="s">
        <v>45</v>
      </c>
      <c r="B137" s="27" t="s">
        <v>270</v>
      </c>
      <c r="C137" s="27" t="s">
        <v>271</v>
      </c>
      <c r="D137" s="23" t="s">
        <v>47</v>
      </c>
      <c r="E137" s="28" t="s">
        <v>272</v>
      </c>
      <c r="F137" s="29" t="s">
        <v>103</v>
      </c>
      <c r="G137" s="30">
        <v>4.0599999999999996</v>
      </c>
      <c r="H137" s="31">
        <v>0</v>
      </c>
      <c r="I137" s="31">
        <f>ROUND(ROUND(H137,2)*ROUND(G137,3),2)</f>
        <v>0</v>
      </c>
      <c r="O137">
        <f>(I137*21)/100</f>
        <v>0</v>
      </c>
      <c r="P137" t="s">
        <v>23</v>
      </c>
    </row>
    <row r="138" spans="1:18" ht="38.25" x14ac:dyDescent="0.2">
      <c r="A138" s="32" t="s">
        <v>50</v>
      </c>
      <c r="E138" s="33" t="s">
        <v>273</v>
      </c>
    </row>
    <row r="139" spans="1:18" ht="76.5" x14ac:dyDescent="0.2">
      <c r="A139" s="34" t="s">
        <v>52</v>
      </c>
      <c r="E139" s="35" t="s">
        <v>274</v>
      </c>
    </row>
    <row r="140" spans="1:18" ht="102" x14ac:dyDescent="0.2">
      <c r="A140" t="s">
        <v>54</v>
      </c>
      <c r="E140" s="33" t="s">
        <v>275</v>
      </c>
    </row>
    <row r="141" spans="1:18" ht="12.75" customHeight="1" x14ac:dyDescent="0.2">
      <c r="A141" s="11" t="s">
        <v>43</v>
      </c>
      <c r="B141" s="11"/>
      <c r="C141" s="37" t="s">
        <v>35</v>
      </c>
      <c r="D141" s="11"/>
      <c r="E141" s="25" t="s">
        <v>276</v>
      </c>
      <c r="F141" s="11"/>
      <c r="G141" s="11"/>
      <c r="H141" s="11"/>
      <c r="I141" s="38">
        <f>0+Q141</f>
        <v>0</v>
      </c>
      <c r="O141">
        <f>0+R141</f>
        <v>0</v>
      </c>
      <c r="Q141">
        <f>0+I142+I146+I150+I154+I158+I162+I166+I170+I174+I178+I182+I186</f>
        <v>0</v>
      </c>
      <c r="R141">
        <f>0+O142+O146+O150+O154+O158+O162+O166+O170+O174+O178+O182+O186</f>
        <v>0</v>
      </c>
    </row>
    <row r="142" spans="1:18" x14ac:dyDescent="0.2">
      <c r="A142" s="23" t="s">
        <v>45</v>
      </c>
      <c r="B142" s="27" t="s">
        <v>277</v>
      </c>
      <c r="C142" s="27" t="s">
        <v>278</v>
      </c>
      <c r="D142" s="23" t="s">
        <v>47</v>
      </c>
      <c r="E142" s="28" t="s">
        <v>279</v>
      </c>
      <c r="F142" s="29" t="s">
        <v>103</v>
      </c>
      <c r="G142" s="30">
        <v>33.35</v>
      </c>
      <c r="H142" s="31">
        <v>0</v>
      </c>
      <c r="I142" s="31">
        <f>ROUND(ROUND(H142,2)*ROUND(G142,3),2)</f>
        <v>0</v>
      </c>
      <c r="O142">
        <f>(I142*21)/100</f>
        <v>0</v>
      </c>
      <c r="P142" t="s">
        <v>23</v>
      </c>
    </row>
    <row r="143" spans="1:18" ht="51" x14ac:dyDescent="0.2">
      <c r="A143" s="32" t="s">
        <v>50</v>
      </c>
      <c r="E143" s="33" t="s">
        <v>280</v>
      </c>
    </row>
    <row r="144" spans="1:18" x14ac:dyDescent="0.2">
      <c r="A144" s="34" t="s">
        <v>52</v>
      </c>
      <c r="E144" s="35" t="s">
        <v>281</v>
      </c>
    </row>
    <row r="145" spans="1:16" ht="127.5" x14ac:dyDescent="0.2">
      <c r="A145" t="s">
        <v>54</v>
      </c>
      <c r="E145" s="33" t="s">
        <v>282</v>
      </c>
    </row>
    <row r="146" spans="1:16" ht="25.5" x14ac:dyDescent="0.2">
      <c r="A146" s="23" t="s">
        <v>45</v>
      </c>
      <c r="B146" s="27" t="s">
        <v>283</v>
      </c>
      <c r="C146" s="27" t="s">
        <v>284</v>
      </c>
      <c r="D146" s="23" t="s">
        <v>47</v>
      </c>
      <c r="E146" s="28" t="s">
        <v>285</v>
      </c>
      <c r="F146" s="29" t="s">
        <v>167</v>
      </c>
      <c r="G146" s="30">
        <v>3495</v>
      </c>
      <c r="H146" s="31">
        <v>0</v>
      </c>
      <c r="I146" s="31">
        <f>ROUND(ROUND(H146,2)*ROUND(G146,3),2)</f>
        <v>0</v>
      </c>
      <c r="O146">
        <f>(I146*21)/100</f>
        <v>0</v>
      </c>
      <c r="P146" t="s">
        <v>23</v>
      </c>
    </row>
    <row r="147" spans="1:16" ht="51" x14ac:dyDescent="0.2">
      <c r="A147" s="32" t="s">
        <v>50</v>
      </c>
      <c r="E147" s="33" t="s">
        <v>286</v>
      </c>
    </row>
    <row r="148" spans="1:16" x14ac:dyDescent="0.2">
      <c r="A148" s="34" t="s">
        <v>52</v>
      </c>
      <c r="E148" s="35" t="s">
        <v>287</v>
      </c>
    </row>
    <row r="149" spans="1:16" ht="51" x14ac:dyDescent="0.2">
      <c r="A149" t="s">
        <v>54</v>
      </c>
      <c r="E149" s="33" t="s">
        <v>288</v>
      </c>
    </row>
    <row r="150" spans="1:16" x14ac:dyDescent="0.2">
      <c r="A150" s="23" t="s">
        <v>45</v>
      </c>
      <c r="B150" s="27" t="s">
        <v>289</v>
      </c>
      <c r="C150" s="27" t="s">
        <v>290</v>
      </c>
      <c r="D150" s="23" t="s">
        <v>29</v>
      </c>
      <c r="E150" s="28" t="s">
        <v>291</v>
      </c>
      <c r="F150" s="29" t="s">
        <v>103</v>
      </c>
      <c r="G150" s="30">
        <v>36.25</v>
      </c>
      <c r="H150" s="31">
        <v>0</v>
      </c>
      <c r="I150" s="31">
        <f>ROUND(ROUND(H150,2)*ROUND(G150,3),2)</f>
        <v>0</v>
      </c>
      <c r="O150">
        <f>(I150*21)/100</f>
        <v>0</v>
      </c>
      <c r="P150" t="s">
        <v>23</v>
      </c>
    </row>
    <row r="151" spans="1:16" ht="51" x14ac:dyDescent="0.2">
      <c r="A151" s="32" t="s">
        <v>50</v>
      </c>
      <c r="E151" s="33" t="s">
        <v>292</v>
      </c>
    </row>
    <row r="152" spans="1:16" x14ac:dyDescent="0.2">
      <c r="A152" s="34" t="s">
        <v>52</v>
      </c>
      <c r="E152" s="35" t="s">
        <v>293</v>
      </c>
    </row>
    <row r="153" spans="1:16" ht="51" x14ac:dyDescent="0.2">
      <c r="A153" t="s">
        <v>54</v>
      </c>
      <c r="E153" s="33" t="s">
        <v>288</v>
      </c>
    </row>
    <row r="154" spans="1:16" x14ac:dyDescent="0.2">
      <c r="A154" s="23" t="s">
        <v>45</v>
      </c>
      <c r="B154" s="27" t="s">
        <v>294</v>
      </c>
      <c r="C154" s="27" t="s">
        <v>290</v>
      </c>
      <c r="D154" s="23" t="s">
        <v>23</v>
      </c>
      <c r="E154" s="28" t="s">
        <v>291</v>
      </c>
      <c r="F154" s="29" t="s">
        <v>103</v>
      </c>
      <c r="G154" s="30">
        <v>747</v>
      </c>
      <c r="H154" s="31">
        <v>0</v>
      </c>
      <c r="I154" s="31">
        <f>ROUND(ROUND(H154,2)*ROUND(G154,3),2)</f>
        <v>0</v>
      </c>
      <c r="O154">
        <f>(I154*21)/100</f>
        <v>0</v>
      </c>
      <c r="P154" t="s">
        <v>23</v>
      </c>
    </row>
    <row r="155" spans="1:16" ht="38.25" x14ac:dyDescent="0.2">
      <c r="A155" s="32" t="s">
        <v>50</v>
      </c>
      <c r="E155" s="33" t="s">
        <v>295</v>
      </c>
    </row>
    <row r="156" spans="1:16" x14ac:dyDescent="0.2">
      <c r="A156" s="34" t="s">
        <v>52</v>
      </c>
      <c r="E156" s="35" t="s">
        <v>296</v>
      </c>
    </row>
    <row r="157" spans="1:16" ht="51" x14ac:dyDescent="0.2">
      <c r="A157" t="s">
        <v>54</v>
      </c>
      <c r="E157" s="33" t="s">
        <v>288</v>
      </c>
    </row>
    <row r="158" spans="1:16" x14ac:dyDescent="0.2">
      <c r="A158" s="23" t="s">
        <v>45</v>
      </c>
      <c r="B158" s="27" t="s">
        <v>297</v>
      </c>
      <c r="C158" s="27" t="s">
        <v>290</v>
      </c>
      <c r="D158" s="23" t="s">
        <v>22</v>
      </c>
      <c r="E158" s="28" t="s">
        <v>291</v>
      </c>
      <c r="F158" s="29" t="s">
        <v>103</v>
      </c>
      <c r="G158" s="30">
        <v>1180.5</v>
      </c>
      <c r="H158" s="31">
        <v>0</v>
      </c>
      <c r="I158" s="31">
        <f>ROUND(ROUND(H158,2)*ROUND(G158,3),2)</f>
        <v>0</v>
      </c>
      <c r="O158">
        <f>(I158*21)/100</f>
        <v>0</v>
      </c>
      <c r="P158" t="s">
        <v>23</v>
      </c>
    </row>
    <row r="159" spans="1:16" ht="63.75" x14ac:dyDescent="0.2">
      <c r="A159" s="32" t="s">
        <v>50</v>
      </c>
      <c r="E159" s="33" t="s">
        <v>298</v>
      </c>
    </row>
    <row r="160" spans="1:16" x14ac:dyDescent="0.2">
      <c r="A160" s="34" t="s">
        <v>52</v>
      </c>
      <c r="E160" s="35" t="s">
        <v>299</v>
      </c>
    </row>
    <row r="161" spans="1:16" ht="51" x14ac:dyDescent="0.2">
      <c r="A161" t="s">
        <v>54</v>
      </c>
      <c r="E161" s="33" t="s">
        <v>288</v>
      </c>
    </row>
    <row r="162" spans="1:16" x14ac:dyDescent="0.2">
      <c r="A162" s="23" t="s">
        <v>45</v>
      </c>
      <c r="B162" s="27" t="s">
        <v>300</v>
      </c>
      <c r="C162" s="27" t="s">
        <v>301</v>
      </c>
      <c r="D162" s="23" t="s">
        <v>47</v>
      </c>
      <c r="E162" s="28" t="s">
        <v>302</v>
      </c>
      <c r="F162" s="29" t="s">
        <v>103</v>
      </c>
      <c r="G162" s="30">
        <v>5.4</v>
      </c>
      <c r="H162" s="31">
        <v>0</v>
      </c>
      <c r="I162" s="31">
        <f>ROUND(ROUND(H162,2)*ROUND(G162,3),2)</f>
        <v>0</v>
      </c>
      <c r="O162">
        <f>(I162*21)/100</f>
        <v>0</v>
      </c>
      <c r="P162" t="s">
        <v>23</v>
      </c>
    </row>
    <row r="163" spans="1:16" ht="51" x14ac:dyDescent="0.2">
      <c r="A163" s="32" t="s">
        <v>50</v>
      </c>
      <c r="E163" s="33" t="s">
        <v>303</v>
      </c>
    </row>
    <row r="164" spans="1:16" x14ac:dyDescent="0.2">
      <c r="A164" s="34" t="s">
        <v>52</v>
      </c>
      <c r="E164" s="35" t="s">
        <v>304</v>
      </c>
    </row>
    <row r="165" spans="1:16" ht="102" x14ac:dyDescent="0.2">
      <c r="A165" t="s">
        <v>54</v>
      </c>
      <c r="E165" s="33" t="s">
        <v>305</v>
      </c>
    </row>
    <row r="166" spans="1:16" x14ac:dyDescent="0.2">
      <c r="A166" s="23" t="s">
        <v>45</v>
      </c>
      <c r="B166" s="27" t="s">
        <v>306</v>
      </c>
      <c r="C166" s="27" t="s">
        <v>307</v>
      </c>
      <c r="D166" s="23" t="s">
        <v>47</v>
      </c>
      <c r="E166" s="28" t="s">
        <v>308</v>
      </c>
      <c r="F166" s="29" t="s">
        <v>167</v>
      </c>
      <c r="G166" s="30">
        <v>3540</v>
      </c>
      <c r="H166" s="31">
        <v>0</v>
      </c>
      <c r="I166" s="31">
        <f>ROUND(ROUND(H166,2)*ROUND(G166,3),2)</f>
        <v>0</v>
      </c>
      <c r="O166">
        <f>(I166*21)/100</f>
        <v>0</v>
      </c>
      <c r="P166" t="s">
        <v>23</v>
      </c>
    </row>
    <row r="167" spans="1:16" ht="38.25" x14ac:dyDescent="0.2">
      <c r="A167" s="32" t="s">
        <v>50</v>
      </c>
      <c r="E167" s="33" t="s">
        <v>309</v>
      </c>
    </row>
    <row r="168" spans="1:16" x14ac:dyDescent="0.2">
      <c r="A168" s="34" t="s">
        <v>52</v>
      </c>
      <c r="E168" s="35" t="s">
        <v>310</v>
      </c>
    </row>
    <row r="169" spans="1:16" ht="51" x14ac:dyDescent="0.2">
      <c r="A169" t="s">
        <v>54</v>
      </c>
      <c r="E169" s="33" t="s">
        <v>311</v>
      </c>
    </row>
    <row r="170" spans="1:16" x14ac:dyDescent="0.2">
      <c r="A170" s="23" t="s">
        <v>45</v>
      </c>
      <c r="B170" s="27" t="s">
        <v>312</v>
      </c>
      <c r="C170" s="27" t="s">
        <v>313</v>
      </c>
      <c r="D170" s="23" t="s">
        <v>47</v>
      </c>
      <c r="E170" s="28" t="s">
        <v>314</v>
      </c>
      <c r="F170" s="29" t="s">
        <v>167</v>
      </c>
      <c r="G170" s="30">
        <v>3601</v>
      </c>
      <c r="H170" s="31">
        <v>0</v>
      </c>
      <c r="I170" s="31">
        <f>ROUND(ROUND(H170,2)*ROUND(G170,3),2)</f>
        <v>0</v>
      </c>
      <c r="O170">
        <f>(I170*21)/100</f>
        <v>0</v>
      </c>
      <c r="P170" t="s">
        <v>23</v>
      </c>
    </row>
    <row r="171" spans="1:16" ht="51" x14ac:dyDescent="0.2">
      <c r="A171" s="32" t="s">
        <v>50</v>
      </c>
      <c r="E171" s="33" t="s">
        <v>315</v>
      </c>
    </row>
    <row r="172" spans="1:16" ht="51" x14ac:dyDescent="0.2">
      <c r="A172" s="34" t="s">
        <v>52</v>
      </c>
      <c r="E172" s="35" t="s">
        <v>316</v>
      </c>
    </row>
    <row r="173" spans="1:16" ht="51" x14ac:dyDescent="0.2">
      <c r="A173" t="s">
        <v>54</v>
      </c>
      <c r="E173" s="33" t="s">
        <v>311</v>
      </c>
    </row>
    <row r="174" spans="1:16" x14ac:dyDescent="0.2">
      <c r="A174" s="23" t="s">
        <v>45</v>
      </c>
      <c r="B174" s="27" t="s">
        <v>317</v>
      </c>
      <c r="C174" s="27" t="s">
        <v>318</v>
      </c>
      <c r="D174" s="23" t="s">
        <v>47</v>
      </c>
      <c r="E174" s="28" t="s">
        <v>319</v>
      </c>
      <c r="F174" s="29" t="s">
        <v>167</v>
      </c>
      <c r="G174" s="30">
        <v>68</v>
      </c>
      <c r="H174" s="31">
        <v>0</v>
      </c>
      <c r="I174" s="31">
        <f>ROUND(ROUND(H174,2)*ROUND(G174,3),2)</f>
        <v>0</v>
      </c>
      <c r="O174">
        <f>(I174*21)/100</f>
        <v>0</v>
      </c>
      <c r="P174" t="s">
        <v>23</v>
      </c>
    </row>
    <row r="175" spans="1:16" ht="51" x14ac:dyDescent="0.2">
      <c r="A175" s="32" t="s">
        <v>50</v>
      </c>
      <c r="E175" s="33" t="s">
        <v>320</v>
      </c>
    </row>
    <row r="176" spans="1:16" ht="25.5" x14ac:dyDescent="0.2">
      <c r="A176" s="34" t="s">
        <v>52</v>
      </c>
      <c r="E176" s="35" t="s">
        <v>321</v>
      </c>
    </row>
    <row r="177" spans="1:18" ht="51" x14ac:dyDescent="0.2">
      <c r="A177" t="s">
        <v>54</v>
      </c>
      <c r="E177" s="33" t="s">
        <v>311</v>
      </c>
    </row>
    <row r="178" spans="1:18" x14ac:dyDescent="0.2">
      <c r="A178" s="23" t="s">
        <v>45</v>
      </c>
      <c r="B178" s="27" t="s">
        <v>322</v>
      </c>
      <c r="C178" s="27" t="s">
        <v>323</v>
      </c>
      <c r="D178" s="23" t="s">
        <v>47</v>
      </c>
      <c r="E178" s="28" t="s">
        <v>324</v>
      </c>
      <c r="F178" s="29" t="s">
        <v>167</v>
      </c>
      <c r="G178" s="30">
        <v>3601</v>
      </c>
      <c r="H178" s="31">
        <v>0</v>
      </c>
      <c r="I178" s="31">
        <f>ROUND(ROUND(H178,2)*ROUND(G178,3),2)</f>
        <v>0</v>
      </c>
      <c r="O178">
        <f>(I178*21)/100</f>
        <v>0</v>
      </c>
      <c r="P178" t="s">
        <v>23</v>
      </c>
    </row>
    <row r="179" spans="1:18" ht="51" x14ac:dyDescent="0.2">
      <c r="A179" s="32" t="s">
        <v>50</v>
      </c>
      <c r="E179" s="33" t="s">
        <v>325</v>
      </c>
    </row>
    <row r="180" spans="1:18" ht="51" x14ac:dyDescent="0.2">
      <c r="A180" s="34" t="s">
        <v>52</v>
      </c>
      <c r="E180" s="35" t="s">
        <v>326</v>
      </c>
    </row>
    <row r="181" spans="1:18" ht="140.25" x14ac:dyDescent="0.2">
      <c r="A181" t="s">
        <v>54</v>
      </c>
      <c r="E181" s="33" t="s">
        <v>327</v>
      </c>
    </row>
    <row r="182" spans="1:18" ht="25.5" x14ac:dyDescent="0.2">
      <c r="A182" s="23" t="s">
        <v>45</v>
      </c>
      <c r="B182" s="27" t="s">
        <v>328</v>
      </c>
      <c r="C182" s="27" t="s">
        <v>329</v>
      </c>
      <c r="D182" s="23" t="s">
        <v>47</v>
      </c>
      <c r="E182" s="28" t="s">
        <v>330</v>
      </c>
      <c r="F182" s="29" t="s">
        <v>167</v>
      </c>
      <c r="G182" s="30">
        <v>3608</v>
      </c>
      <c r="H182" s="31">
        <v>0</v>
      </c>
      <c r="I182" s="31">
        <f>ROUND(ROUND(H182,2)*ROUND(G182,3),2)</f>
        <v>0</v>
      </c>
      <c r="O182">
        <f>(I182*21)/100</f>
        <v>0</v>
      </c>
      <c r="P182" t="s">
        <v>23</v>
      </c>
    </row>
    <row r="183" spans="1:18" ht="63.75" x14ac:dyDescent="0.2">
      <c r="A183" s="32" t="s">
        <v>50</v>
      </c>
      <c r="E183" s="33" t="s">
        <v>331</v>
      </c>
    </row>
    <row r="184" spans="1:18" ht="51" x14ac:dyDescent="0.2">
      <c r="A184" s="34" t="s">
        <v>52</v>
      </c>
      <c r="E184" s="35" t="s">
        <v>332</v>
      </c>
    </row>
    <row r="185" spans="1:18" ht="140.25" x14ac:dyDescent="0.2">
      <c r="A185" t="s">
        <v>54</v>
      </c>
      <c r="E185" s="33" t="s">
        <v>327</v>
      </c>
    </row>
    <row r="186" spans="1:18" x14ac:dyDescent="0.2">
      <c r="A186" s="23" t="s">
        <v>45</v>
      </c>
      <c r="B186" s="27" t="s">
        <v>333</v>
      </c>
      <c r="C186" s="27" t="s">
        <v>334</v>
      </c>
      <c r="D186" s="23" t="s">
        <v>47</v>
      </c>
      <c r="E186" s="28" t="s">
        <v>335</v>
      </c>
      <c r="F186" s="29" t="s">
        <v>167</v>
      </c>
      <c r="G186" s="30">
        <v>116</v>
      </c>
      <c r="H186" s="31">
        <v>0</v>
      </c>
      <c r="I186" s="31">
        <f>ROUND(ROUND(H186,2)*ROUND(G186,3),2)</f>
        <v>0</v>
      </c>
      <c r="O186">
        <f>(I186*21)/100</f>
        <v>0</v>
      </c>
      <c r="P186" t="s">
        <v>23</v>
      </c>
    </row>
    <row r="187" spans="1:18" ht="51" x14ac:dyDescent="0.2">
      <c r="A187" s="32" t="s">
        <v>50</v>
      </c>
      <c r="E187" s="33" t="s">
        <v>336</v>
      </c>
    </row>
    <row r="188" spans="1:18" x14ac:dyDescent="0.2">
      <c r="A188" s="34" t="s">
        <v>52</v>
      </c>
      <c r="E188" s="35" t="s">
        <v>337</v>
      </c>
    </row>
    <row r="189" spans="1:18" ht="165.75" x14ac:dyDescent="0.2">
      <c r="A189" t="s">
        <v>54</v>
      </c>
      <c r="E189" s="33" t="s">
        <v>338</v>
      </c>
    </row>
    <row r="190" spans="1:18" ht="12.75" customHeight="1" x14ac:dyDescent="0.2">
      <c r="A190" s="11" t="s">
        <v>43</v>
      </c>
      <c r="B190" s="11"/>
      <c r="C190" s="37" t="s">
        <v>69</v>
      </c>
      <c r="D190" s="11"/>
      <c r="E190" s="25" t="s">
        <v>339</v>
      </c>
      <c r="F190" s="11"/>
      <c r="G190" s="11"/>
      <c r="H190" s="11"/>
      <c r="I190" s="38">
        <f>0+Q190</f>
        <v>0</v>
      </c>
      <c r="O190">
        <f>0+R190</f>
        <v>0</v>
      </c>
      <c r="Q190">
        <f>0+I191</f>
        <v>0</v>
      </c>
      <c r="R190">
        <f>0+O191</f>
        <v>0</v>
      </c>
    </row>
    <row r="191" spans="1:18" x14ac:dyDescent="0.2">
      <c r="A191" s="23" t="s">
        <v>45</v>
      </c>
      <c r="B191" s="27" t="s">
        <v>340</v>
      </c>
      <c r="C191" s="27" t="s">
        <v>341</v>
      </c>
      <c r="D191" s="23" t="s">
        <v>47</v>
      </c>
      <c r="E191" s="28" t="s">
        <v>342</v>
      </c>
      <c r="F191" s="29" t="s">
        <v>133</v>
      </c>
      <c r="G191" s="30">
        <v>70</v>
      </c>
      <c r="H191" s="31">
        <v>0</v>
      </c>
      <c r="I191" s="31">
        <f>ROUND(ROUND(H191,2)*ROUND(G191,3),2)</f>
        <v>0</v>
      </c>
      <c r="O191">
        <f>(I191*21)/100</f>
        <v>0</v>
      </c>
      <c r="P191" t="s">
        <v>23</v>
      </c>
    </row>
    <row r="192" spans="1:18" ht="38.25" x14ac:dyDescent="0.2">
      <c r="A192" s="32" t="s">
        <v>50</v>
      </c>
      <c r="E192" s="33" t="s">
        <v>343</v>
      </c>
    </row>
    <row r="193" spans="1:18" x14ac:dyDescent="0.2">
      <c r="A193" s="34" t="s">
        <v>52</v>
      </c>
      <c r="E193" s="35" t="s">
        <v>344</v>
      </c>
    </row>
    <row r="194" spans="1:18" ht="102" x14ac:dyDescent="0.2">
      <c r="A194" t="s">
        <v>54</v>
      </c>
      <c r="E194" s="33" t="s">
        <v>345</v>
      </c>
    </row>
    <row r="195" spans="1:18" ht="12.75" customHeight="1" x14ac:dyDescent="0.2">
      <c r="A195" s="11" t="s">
        <v>43</v>
      </c>
      <c r="B195" s="11"/>
      <c r="C195" s="37" t="s">
        <v>75</v>
      </c>
      <c r="D195" s="11"/>
      <c r="E195" s="25" t="s">
        <v>346</v>
      </c>
      <c r="F195" s="11"/>
      <c r="G195" s="11"/>
      <c r="H195" s="11"/>
      <c r="I195" s="38">
        <f>0+Q195</f>
        <v>0</v>
      </c>
      <c r="O195">
        <f>0+R195</f>
        <v>0</v>
      </c>
      <c r="Q195">
        <f>0+I196+I200+I204+I208+I212</f>
        <v>0</v>
      </c>
      <c r="R195">
        <f>0+O196+O200+O204+O208+O212</f>
        <v>0</v>
      </c>
    </row>
    <row r="196" spans="1:18" x14ac:dyDescent="0.2">
      <c r="A196" s="23" t="s">
        <v>45</v>
      </c>
      <c r="B196" s="27" t="s">
        <v>347</v>
      </c>
      <c r="C196" s="27" t="s">
        <v>348</v>
      </c>
      <c r="D196" s="23" t="s">
        <v>47</v>
      </c>
      <c r="E196" s="28" t="s">
        <v>349</v>
      </c>
      <c r="F196" s="29" t="s">
        <v>133</v>
      </c>
      <c r="G196" s="30">
        <v>37</v>
      </c>
      <c r="H196" s="31">
        <v>0</v>
      </c>
      <c r="I196" s="31">
        <f>ROUND(ROUND(H196,2)*ROUND(G196,3),2)</f>
        <v>0</v>
      </c>
      <c r="O196">
        <f>(I196*21)/100</f>
        <v>0</v>
      </c>
      <c r="P196" t="s">
        <v>23</v>
      </c>
    </row>
    <row r="197" spans="1:18" x14ac:dyDescent="0.2">
      <c r="A197" s="32" t="s">
        <v>50</v>
      </c>
      <c r="E197" s="33" t="s">
        <v>47</v>
      </c>
    </row>
    <row r="198" spans="1:18" ht="38.25" x14ac:dyDescent="0.2">
      <c r="A198" s="34" t="s">
        <v>52</v>
      </c>
      <c r="E198" s="35" t="s">
        <v>350</v>
      </c>
    </row>
    <row r="199" spans="1:18" ht="255" x14ac:dyDescent="0.2">
      <c r="A199" t="s">
        <v>54</v>
      </c>
      <c r="E199" s="33" t="s">
        <v>351</v>
      </c>
    </row>
    <row r="200" spans="1:18" x14ac:dyDescent="0.2">
      <c r="A200" s="23" t="s">
        <v>45</v>
      </c>
      <c r="B200" s="27" t="s">
        <v>352</v>
      </c>
      <c r="C200" s="27" t="s">
        <v>353</v>
      </c>
      <c r="D200" s="23" t="s">
        <v>47</v>
      </c>
      <c r="E200" s="28" t="s">
        <v>354</v>
      </c>
      <c r="F200" s="29" t="s">
        <v>133</v>
      </c>
      <c r="G200" s="30">
        <v>39.5</v>
      </c>
      <c r="H200" s="31">
        <v>0</v>
      </c>
      <c r="I200" s="31">
        <f>ROUND(ROUND(H200,2)*ROUND(G200,3),2)</f>
        <v>0</v>
      </c>
      <c r="O200">
        <f>(I200*21)/100</f>
        <v>0</v>
      </c>
      <c r="P200" t="s">
        <v>23</v>
      </c>
    </row>
    <row r="201" spans="1:18" ht="25.5" x14ac:dyDescent="0.2">
      <c r="A201" s="32" t="s">
        <v>50</v>
      </c>
      <c r="E201" s="33" t="s">
        <v>355</v>
      </c>
    </row>
    <row r="202" spans="1:18" x14ac:dyDescent="0.2">
      <c r="A202" s="34" t="s">
        <v>52</v>
      </c>
      <c r="E202" s="35" t="s">
        <v>356</v>
      </c>
    </row>
    <row r="203" spans="1:18" ht="255" x14ac:dyDescent="0.2">
      <c r="A203" t="s">
        <v>54</v>
      </c>
      <c r="E203" s="33" t="s">
        <v>357</v>
      </c>
    </row>
    <row r="204" spans="1:18" x14ac:dyDescent="0.2">
      <c r="A204" s="23" t="s">
        <v>45</v>
      </c>
      <c r="B204" s="27" t="s">
        <v>358</v>
      </c>
      <c r="C204" s="27" t="s">
        <v>359</v>
      </c>
      <c r="D204" s="23" t="s">
        <v>47</v>
      </c>
      <c r="E204" s="28" t="s">
        <v>360</v>
      </c>
      <c r="F204" s="29" t="s">
        <v>361</v>
      </c>
      <c r="G204" s="30">
        <v>19</v>
      </c>
      <c r="H204" s="31">
        <v>0</v>
      </c>
      <c r="I204" s="31">
        <f>ROUND(ROUND(H204,2)*ROUND(G204,3),2)</f>
        <v>0</v>
      </c>
      <c r="O204">
        <f>(I204*21)/100</f>
        <v>0</v>
      </c>
      <c r="P204" t="s">
        <v>23</v>
      </c>
    </row>
    <row r="205" spans="1:18" ht="38.25" x14ac:dyDescent="0.2">
      <c r="A205" s="32" t="s">
        <v>50</v>
      </c>
      <c r="E205" s="33" t="s">
        <v>362</v>
      </c>
    </row>
    <row r="206" spans="1:18" x14ac:dyDescent="0.2">
      <c r="A206" s="34" t="s">
        <v>52</v>
      </c>
      <c r="E206" s="35" t="s">
        <v>363</v>
      </c>
    </row>
    <row r="207" spans="1:18" ht="89.25" x14ac:dyDescent="0.2">
      <c r="A207" t="s">
        <v>54</v>
      </c>
      <c r="E207" s="33" t="s">
        <v>364</v>
      </c>
    </row>
    <row r="208" spans="1:18" x14ac:dyDescent="0.2">
      <c r="A208" s="23" t="s">
        <v>45</v>
      </c>
      <c r="B208" s="27" t="s">
        <v>365</v>
      </c>
      <c r="C208" s="27" t="s">
        <v>366</v>
      </c>
      <c r="D208" s="23" t="s">
        <v>47</v>
      </c>
      <c r="E208" s="28" t="s">
        <v>367</v>
      </c>
      <c r="F208" s="29" t="s">
        <v>361</v>
      </c>
      <c r="G208" s="30">
        <v>11</v>
      </c>
      <c r="H208" s="31">
        <v>0</v>
      </c>
      <c r="I208" s="31">
        <f>ROUND(ROUND(H208,2)*ROUND(G208,3),2)</f>
        <v>0</v>
      </c>
      <c r="O208">
        <f>(I208*21)/100</f>
        <v>0</v>
      </c>
      <c r="P208" t="s">
        <v>23</v>
      </c>
    </row>
    <row r="209" spans="1:18" ht="25.5" x14ac:dyDescent="0.2">
      <c r="A209" s="32" t="s">
        <v>50</v>
      </c>
      <c r="E209" s="33" t="s">
        <v>368</v>
      </c>
    </row>
    <row r="210" spans="1:18" x14ac:dyDescent="0.2">
      <c r="A210" s="34" t="s">
        <v>52</v>
      </c>
      <c r="E210" s="35" t="s">
        <v>369</v>
      </c>
    </row>
    <row r="211" spans="1:18" ht="38.25" x14ac:dyDescent="0.2">
      <c r="A211" t="s">
        <v>54</v>
      </c>
      <c r="E211" s="33" t="s">
        <v>370</v>
      </c>
    </row>
    <row r="212" spans="1:18" x14ac:dyDescent="0.2">
      <c r="A212" s="23" t="s">
        <v>45</v>
      </c>
      <c r="B212" s="27" t="s">
        <v>371</v>
      </c>
      <c r="C212" s="27" t="s">
        <v>372</v>
      </c>
      <c r="D212" s="23" t="s">
        <v>47</v>
      </c>
      <c r="E212" s="28" t="s">
        <v>373</v>
      </c>
      <c r="F212" s="29" t="s">
        <v>133</v>
      </c>
      <c r="G212" s="30">
        <v>37</v>
      </c>
      <c r="H212" s="31">
        <v>0</v>
      </c>
      <c r="I212" s="31">
        <f>ROUND(ROUND(H212,2)*ROUND(G212,3),2)</f>
        <v>0</v>
      </c>
      <c r="O212">
        <f>(I212*21)/100</f>
        <v>0</v>
      </c>
      <c r="P212" t="s">
        <v>23</v>
      </c>
    </row>
    <row r="213" spans="1:18" x14ac:dyDescent="0.2">
      <c r="A213" s="32" t="s">
        <v>50</v>
      </c>
      <c r="E213" s="33" t="s">
        <v>47</v>
      </c>
    </row>
    <row r="214" spans="1:18" ht="38.25" x14ac:dyDescent="0.2">
      <c r="A214" s="34" t="s">
        <v>52</v>
      </c>
      <c r="E214" s="35" t="s">
        <v>374</v>
      </c>
    </row>
    <row r="215" spans="1:18" ht="25.5" x14ac:dyDescent="0.2">
      <c r="A215" t="s">
        <v>54</v>
      </c>
      <c r="E215" s="33" t="s">
        <v>375</v>
      </c>
    </row>
    <row r="216" spans="1:18" ht="12.75" customHeight="1" x14ac:dyDescent="0.2">
      <c r="A216" s="11" t="s">
        <v>43</v>
      </c>
      <c r="B216" s="11"/>
      <c r="C216" s="37" t="s">
        <v>40</v>
      </c>
      <c r="D216" s="11"/>
      <c r="E216" s="25" t="s">
        <v>376</v>
      </c>
      <c r="F216" s="11"/>
      <c r="G216" s="11"/>
      <c r="H216" s="11"/>
      <c r="I216" s="38">
        <f>0+Q216</f>
        <v>0</v>
      </c>
      <c r="O216">
        <f>0+R216</f>
        <v>0</v>
      </c>
      <c r="Q216">
        <f>0+I217+I221+I225+I229+I233+I237+I241+I245+I249+I253+I257+I261+I265+I269+I273+I277+I281+I285+I289+I293+I297+I301+I305+I309+I313+I317+I321</f>
        <v>0</v>
      </c>
      <c r="R216">
        <f>0+O217+O221+O225+O229+O233+O237+O241+O245+O249+O253+O257+O261+O265+O269+O273+O277+O281+O285+O289+O293+O297+O301+O305+O309+O313+O317+O321</f>
        <v>0</v>
      </c>
    </row>
    <row r="217" spans="1:18" x14ac:dyDescent="0.2">
      <c r="A217" s="23" t="s">
        <v>45</v>
      </c>
      <c r="B217" s="27" t="s">
        <v>377</v>
      </c>
      <c r="C217" s="27" t="s">
        <v>378</v>
      </c>
      <c r="D217" s="23" t="s">
        <v>47</v>
      </c>
      <c r="E217" s="28" t="s">
        <v>379</v>
      </c>
      <c r="F217" s="29" t="s">
        <v>133</v>
      </c>
      <c r="G217" s="30">
        <v>12</v>
      </c>
      <c r="H217" s="31">
        <v>0</v>
      </c>
      <c r="I217" s="31">
        <f>ROUND(ROUND(H217,2)*ROUND(G217,3),2)</f>
        <v>0</v>
      </c>
      <c r="O217">
        <f>(I217*21)/100</f>
        <v>0</v>
      </c>
      <c r="P217" t="s">
        <v>23</v>
      </c>
    </row>
    <row r="218" spans="1:18" ht="51" x14ac:dyDescent="0.2">
      <c r="A218" s="32" t="s">
        <v>50</v>
      </c>
      <c r="E218" s="33" t="s">
        <v>380</v>
      </c>
    </row>
    <row r="219" spans="1:18" ht="25.5" x14ac:dyDescent="0.2">
      <c r="A219" s="34" t="s">
        <v>52</v>
      </c>
      <c r="E219" s="35" t="s">
        <v>381</v>
      </c>
    </row>
    <row r="220" spans="1:18" ht="63.75" x14ac:dyDescent="0.2">
      <c r="A220" t="s">
        <v>54</v>
      </c>
      <c r="E220" s="33" t="s">
        <v>382</v>
      </c>
    </row>
    <row r="221" spans="1:18" x14ac:dyDescent="0.2">
      <c r="A221" s="23" t="s">
        <v>45</v>
      </c>
      <c r="B221" s="27" t="s">
        <v>383</v>
      </c>
      <c r="C221" s="27" t="s">
        <v>384</v>
      </c>
      <c r="D221" s="23" t="s">
        <v>47</v>
      </c>
      <c r="E221" s="28" t="s">
        <v>385</v>
      </c>
      <c r="F221" s="29" t="s">
        <v>133</v>
      </c>
      <c r="G221" s="30">
        <v>12</v>
      </c>
      <c r="H221" s="31">
        <v>0</v>
      </c>
      <c r="I221" s="31">
        <f>ROUND(ROUND(H221,2)*ROUND(G221,3),2)</f>
        <v>0</v>
      </c>
      <c r="O221">
        <f>(I221*21)/100</f>
        <v>0</v>
      </c>
      <c r="P221" t="s">
        <v>23</v>
      </c>
    </row>
    <row r="222" spans="1:18" ht="25.5" x14ac:dyDescent="0.2">
      <c r="A222" s="32" t="s">
        <v>50</v>
      </c>
      <c r="E222" s="33" t="s">
        <v>386</v>
      </c>
    </row>
    <row r="223" spans="1:18" x14ac:dyDescent="0.2">
      <c r="A223" s="34" t="s">
        <v>52</v>
      </c>
      <c r="E223" s="35" t="s">
        <v>387</v>
      </c>
    </row>
    <row r="224" spans="1:18" ht="38.25" x14ac:dyDescent="0.2">
      <c r="A224" t="s">
        <v>54</v>
      </c>
      <c r="E224" s="33" t="s">
        <v>388</v>
      </c>
    </row>
    <row r="225" spans="1:16" x14ac:dyDescent="0.2">
      <c r="A225" s="23" t="s">
        <v>45</v>
      </c>
      <c r="B225" s="27" t="s">
        <v>389</v>
      </c>
      <c r="C225" s="27" t="s">
        <v>390</v>
      </c>
      <c r="D225" s="23" t="s">
        <v>29</v>
      </c>
      <c r="E225" s="28" t="s">
        <v>391</v>
      </c>
      <c r="F225" s="29" t="s">
        <v>361</v>
      </c>
      <c r="G225" s="30">
        <v>4</v>
      </c>
      <c r="H225" s="31">
        <v>0</v>
      </c>
      <c r="I225" s="31">
        <f>ROUND(ROUND(H225,2)*ROUND(G225,3),2)</f>
        <v>0</v>
      </c>
      <c r="O225">
        <f>(I225*21)/100</f>
        <v>0</v>
      </c>
      <c r="P225" t="s">
        <v>23</v>
      </c>
    </row>
    <row r="226" spans="1:16" ht="38.25" x14ac:dyDescent="0.2">
      <c r="A226" s="32" t="s">
        <v>50</v>
      </c>
      <c r="E226" s="33" t="s">
        <v>392</v>
      </c>
    </row>
    <row r="227" spans="1:16" x14ac:dyDescent="0.2">
      <c r="A227" s="34" t="s">
        <v>52</v>
      </c>
      <c r="E227" s="35" t="s">
        <v>393</v>
      </c>
    </row>
    <row r="228" spans="1:16" ht="51" x14ac:dyDescent="0.2">
      <c r="A228" t="s">
        <v>54</v>
      </c>
      <c r="E228" s="33" t="s">
        <v>394</v>
      </c>
    </row>
    <row r="229" spans="1:16" x14ac:dyDescent="0.2">
      <c r="A229" s="23" t="s">
        <v>45</v>
      </c>
      <c r="B229" s="27" t="s">
        <v>395</v>
      </c>
      <c r="C229" s="27" t="s">
        <v>390</v>
      </c>
      <c r="D229" s="23" t="s">
        <v>23</v>
      </c>
      <c r="E229" s="28" t="s">
        <v>391</v>
      </c>
      <c r="F229" s="29" t="s">
        <v>361</v>
      </c>
      <c r="G229" s="30">
        <v>2</v>
      </c>
      <c r="H229" s="31">
        <v>0</v>
      </c>
      <c r="I229" s="31">
        <f>ROUND(ROUND(H229,2)*ROUND(G229,3),2)</f>
        <v>0</v>
      </c>
      <c r="O229">
        <f>(I229*21)/100</f>
        <v>0</v>
      </c>
      <c r="P229" t="s">
        <v>23</v>
      </c>
    </row>
    <row r="230" spans="1:16" ht="38.25" x14ac:dyDescent="0.2">
      <c r="A230" s="32" t="s">
        <v>50</v>
      </c>
      <c r="E230" s="33" t="s">
        <v>396</v>
      </c>
    </row>
    <row r="231" spans="1:16" x14ac:dyDescent="0.2">
      <c r="A231" s="34" t="s">
        <v>52</v>
      </c>
      <c r="E231" s="35" t="s">
        <v>397</v>
      </c>
    </row>
    <row r="232" spans="1:16" ht="51" x14ac:dyDescent="0.2">
      <c r="A232" t="s">
        <v>54</v>
      </c>
      <c r="E232" s="33" t="s">
        <v>394</v>
      </c>
    </row>
    <row r="233" spans="1:16" x14ac:dyDescent="0.2">
      <c r="A233" s="23" t="s">
        <v>45</v>
      </c>
      <c r="B233" s="27" t="s">
        <v>398</v>
      </c>
      <c r="C233" s="27" t="s">
        <v>399</v>
      </c>
      <c r="D233" s="23" t="s">
        <v>47</v>
      </c>
      <c r="E233" s="28" t="s">
        <v>400</v>
      </c>
      <c r="F233" s="29" t="s">
        <v>361</v>
      </c>
      <c r="G233" s="30">
        <v>4</v>
      </c>
      <c r="H233" s="31">
        <v>0</v>
      </c>
      <c r="I233" s="31">
        <f>ROUND(ROUND(H233,2)*ROUND(G233,3),2)</f>
        <v>0</v>
      </c>
      <c r="O233">
        <f>(I233*21)/100</f>
        <v>0</v>
      </c>
      <c r="P233" t="s">
        <v>23</v>
      </c>
    </row>
    <row r="234" spans="1:16" ht="25.5" x14ac:dyDescent="0.2">
      <c r="A234" s="32" t="s">
        <v>50</v>
      </c>
      <c r="E234" s="33" t="s">
        <v>401</v>
      </c>
    </row>
    <row r="235" spans="1:16" x14ac:dyDescent="0.2">
      <c r="A235" s="34" t="s">
        <v>52</v>
      </c>
      <c r="E235" s="35" t="s">
        <v>393</v>
      </c>
    </row>
    <row r="236" spans="1:16" ht="51" x14ac:dyDescent="0.2">
      <c r="A236" t="s">
        <v>54</v>
      </c>
      <c r="E236" s="33" t="s">
        <v>394</v>
      </c>
    </row>
    <row r="237" spans="1:16" ht="25.5" x14ac:dyDescent="0.2">
      <c r="A237" s="23" t="s">
        <v>45</v>
      </c>
      <c r="B237" s="27" t="s">
        <v>402</v>
      </c>
      <c r="C237" s="27" t="s">
        <v>403</v>
      </c>
      <c r="D237" s="23" t="s">
        <v>47</v>
      </c>
      <c r="E237" s="28" t="s">
        <v>404</v>
      </c>
      <c r="F237" s="29" t="s">
        <v>361</v>
      </c>
      <c r="G237" s="30">
        <v>16</v>
      </c>
      <c r="H237" s="31">
        <v>0</v>
      </c>
      <c r="I237" s="31">
        <f>ROUND(ROUND(H237,2)*ROUND(G237,3),2)</f>
        <v>0</v>
      </c>
      <c r="O237">
        <f>(I237*21)/100</f>
        <v>0</v>
      </c>
      <c r="P237" t="s">
        <v>23</v>
      </c>
    </row>
    <row r="238" spans="1:16" ht="25.5" x14ac:dyDescent="0.2">
      <c r="A238" s="32" t="s">
        <v>50</v>
      </c>
      <c r="E238" s="33" t="s">
        <v>405</v>
      </c>
    </row>
    <row r="239" spans="1:16" x14ac:dyDescent="0.2">
      <c r="A239" s="34" t="s">
        <v>52</v>
      </c>
      <c r="E239" s="35" t="s">
        <v>406</v>
      </c>
    </row>
    <row r="240" spans="1:16" ht="25.5" x14ac:dyDescent="0.2">
      <c r="A240" t="s">
        <v>54</v>
      </c>
      <c r="E240" s="33" t="s">
        <v>407</v>
      </c>
    </row>
    <row r="241" spans="1:16" ht="25.5" x14ac:dyDescent="0.2">
      <c r="A241" s="23" t="s">
        <v>45</v>
      </c>
      <c r="B241" s="27" t="s">
        <v>408</v>
      </c>
      <c r="C241" s="27" t="s">
        <v>409</v>
      </c>
      <c r="D241" s="23" t="s">
        <v>47</v>
      </c>
      <c r="E241" s="28" t="s">
        <v>410</v>
      </c>
      <c r="F241" s="29" t="s">
        <v>361</v>
      </c>
      <c r="G241" s="30">
        <v>13</v>
      </c>
      <c r="H241" s="31">
        <v>0</v>
      </c>
      <c r="I241" s="31">
        <f>ROUND(ROUND(H241,2)*ROUND(G241,3),2)</f>
        <v>0</v>
      </c>
      <c r="O241">
        <f>(I241*21)/100</f>
        <v>0</v>
      </c>
      <c r="P241" t="s">
        <v>23</v>
      </c>
    </row>
    <row r="242" spans="1:16" ht="25.5" x14ac:dyDescent="0.2">
      <c r="A242" s="32" t="s">
        <v>50</v>
      </c>
      <c r="E242" s="33" t="s">
        <v>411</v>
      </c>
    </row>
    <row r="243" spans="1:16" x14ac:dyDescent="0.2">
      <c r="A243" s="34" t="s">
        <v>52</v>
      </c>
      <c r="E243" s="35" t="s">
        <v>412</v>
      </c>
    </row>
    <row r="244" spans="1:16" ht="38.25" x14ac:dyDescent="0.2">
      <c r="A244" t="s">
        <v>54</v>
      </c>
      <c r="E244" s="33" t="s">
        <v>413</v>
      </c>
    </row>
    <row r="245" spans="1:16" x14ac:dyDescent="0.2">
      <c r="A245" s="23" t="s">
        <v>45</v>
      </c>
      <c r="B245" s="27" t="s">
        <v>414</v>
      </c>
      <c r="C245" s="27" t="s">
        <v>415</v>
      </c>
      <c r="D245" s="23" t="s">
        <v>47</v>
      </c>
      <c r="E245" s="28" t="s">
        <v>416</v>
      </c>
      <c r="F245" s="29" t="s">
        <v>361</v>
      </c>
      <c r="G245" s="30">
        <v>1</v>
      </c>
      <c r="H245" s="31">
        <v>0</v>
      </c>
      <c r="I245" s="31">
        <f>ROUND(ROUND(H245,2)*ROUND(G245,3),2)</f>
        <v>0</v>
      </c>
      <c r="O245">
        <f>(I245*21)/100</f>
        <v>0</v>
      </c>
      <c r="P245" t="s">
        <v>23</v>
      </c>
    </row>
    <row r="246" spans="1:16" ht="38.25" x14ac:dyDescent="0.2">
      <c r="A246" s="32" t="s">
        <v>50</v>
      </c>
      <c r="E246" s="33" t="s">
        <v>417</v>
      </c>
    </row>
    <row r="247" spans="1:16" x14ac:dyDescent="0.2">
      <c r="A247" s="34" t="s">
        <v>52</v>
      </c>
      <c r="E247" s="35" t="s">
        <v>53</v>
      </c>
    </row>
    <row r="248" spans="1:16" ht="25.5" x14ac:dyDescent="0.2">
      <c r="A248" t="s">
        <v>54</v>
      </c>
      <c r="E248" s="33" t="s">
        <v>407</v>
      </c>
    </row>
    <row r="249" spans="1:16" ht="25.5" x14ac:dyDescent="0.2">
      <c r="A249" s="23" t="s">
        <v>45</v>
      </c>
      <c r="B249" s="27" t="s">
        <v>418</v>
      </c>
      <c r="C249" s="27" t="s">
        <v>419</v>
      </c>
      <c r="D249" s="23" t="s">
        <v>47</v>
      </c>
      <c r="E249" s="28" t="s">
        <v>420</v>
      </c>
      <c r="F249" s="29" t="s">
        <v>361</v>
      </c>
      <c r="G249" s="30">
        <v>14</v>
      </c>
      <c r="H249" s="31">
        <v>0</v>
      </c>
      <c r="I249" s="31">
        <f>ROUND(ROUND(H249,2)*ROUND(G249,3),2)</f>
        <v>0</v>
      </c>
      <c r="O249">
        <f>(I249*21)/100</f>
        <v>0</v>
      </c>
      <c r="P249" t="s">
        <v>23</v>
      </c>
    </row>
    <row r="250" spans="1:16" ht="25.5" x14ac:dyDescent="0.2">
      <c r="A250" s="32" t="s">
        <v>50</v>
      </c>
      <c r="E250" s="33" t="s">
        <v>421</v>
      </c>
    </row>
    <row r="251" spans="1:16" x14ac:dyDescent="0.2">
      <c r="A251" s="34" t="s">
        <v>52</v>
      </c>
      <c r="E251" s="35" t="s">
        <v>422</v>
      </c>
    </row>
    <row r="252" spans="1:16" ht="38.25" x14ac:dyDescent="0.2">
      <c r="A252" t="s">
        <v>54</v>
      </c>
      <c r="E252" s="33" t="s">
        <v>423</v>
      </c>
    </row>
    <row r="253" spans="1:16" x14ac:dyDescent="0.2">
      <c r="A253" s="23" t="s">
        <v>45</v>
      </c>
      <c r="B253" s="27" t="s">
        <v>424</v>
      </c>
      <c r="C253" s="27" t="s">
        <v>425</v>
      </c>
      <c r="D253" s="23" t="s">
        <v>47</v>
      </c>
      <c r="E253" s="28" t="s">
        <v>426</v>
      </c>
      <c r="F253" s="29" t="s">
        <v>361</v>
      </c>
      <c r="G253" s="30">
        <v>9</v>
      </c>
      <c r="H253" s="31">
        <v>0</v>
      </c>
      <c r="I253" s="31">
        <f>ROUND(ROUND(H253,2)*ROUND(G253,3),2)</f>
        <v>0</v>
      </c>
      <c r="O253">
        <f>(I253*21)/100</f>
        <v>0</v>
      </c>
      <c r="P253" t="s">
        <v>23</v>
      </c>
    </row>
    <row r="254" spans="1:16" ht="25.5" x14ac:dyDescent="0.2">
      <c r="A254" s="32" t="s">
        <v>50</v>
      </c>
      <c r="E254" s="33" t="s">
        <v>427</v>
      </c>
    </row>
    <row r="255" spans="1:16" x14ac:dyDescent="0.2">
      <c r="A255" s="34" t="s">
        <v>52</v>
      </c>
      <c r="E255" s="35" t="s">
        <v>428</v>
      </c>
    </row>
    <row r="256" spans="1:16" ht="38.25" x14ac:dyDescent="0.2">
      <c r="A256" t="s">
        <v>54</v>
      </c>
      <c r="E256" s="33" t="s">
        <v>413</v>
      </c>
    </row>
    <row r="257" spans="1:16" ht="25.5" x14ac:dyDescent="0.2">
      <c r="A257" s="23" t="s">
        <v>45</v>
      </c>
      <c r="B257" s="27" t="s">
        <v>429</v>
      </c>
      <c r="C257" s="27" t="s">
        <v>430</v>
      </c>
      <c r="D257" s="23" t="s">
        <v>47</v>
      </c>
      <c r="E257" s="28" t="s">
        <v>431</v>
      </c>
      <c r="F257" s="29" t="s">
        <v>167</v>
      </c>
      <c r="G257" s="30">
        <v>31.062999999999999</v>
      </c>
      <c r="H257" s="31">
        <v>0</v>
      </c>
      <c r="I257" s="31">
        <f>ROUND(ROUND(H257,2)*ROUND(G257,3),2)</f>
        <v>0</v>
      </c>
      <c r="O257">
        <f>(I257*21)/100</f>
        <v>0</v>
      </c>
      <c r="P257" t="s">
        <v>23</v>
      </c>
    </row>
    <row r="258" spans="1:16" x14ac:dyDescent="0.2">
      <c r="A258" s="32" t="s">
        <v>50</v>
      </c>
      <c r="E258" s="33" t="s">
        <v>432</v>
      </c>
    </row>
    <row r="259" spans="1:16" ht="140.25" x14ac:dyDescent="0.2">
      <c r="A259" s="34" t="s">
        <v>52</v>
      </c>
      <c r="E259" s="35" t="s">
        <v>433</v>
      </c>
    </row>
    <row r="260" spans="1:16" ht="38.25" x14ac:dyDescent="0.2">
      <c r="A260" t="s">
        <v>54</v>
      </c>
      <c r="E260" s="33" t="s">
        <v>434</v>
      </c>
    </row>
    <row r="261" spans="1:16" ht="25.5" x14ac:dyDescent="0.2">
      <c r="A261" s="23" t="s">
        <v>45</v>
      </c>
      <c r="B261" s="27" t="s">
        <v>435</v>
      </c>
      <c r="C261" s="27" t="s">
        <v>436</v>
      </c>
      <c r="D261" s="23" t="s">
        <v>47</v>
      </c>
      <c r="E261" s="28" t="s">
        <v>437</v>
      </c>
      <c r="F261" s="29" t="s">
        <v>167</v>
      </c>
      <c r="G261" s="30">
        <v>31.062999999999999</v>
      </c>
      <c r="H261" s="31">
        <v>0</v>
      </c>
      <c r="I261" s="31">
        <f>ROUND(ROUND(H261,2)*ROUND(G261,3),2)</f>
        <v>0</v>
      </c>
      <c r="O261">
        <f>(I261*21)/100</f>
        <v>0</v>
      </c>
      <c r="P261" t="s">
        <v>23</v>
      </c>
    </row>
    <row r="262" spans="1:16" x14ac:dyDescent="0.2">
      <c r="A262" s="32" t="s">
        <v>50</v>
      </c>
      <c r="E262" s="33" t="s">
        <v>432</v>
      </c>
    </row>
    <row r="263" spans="1:16" ht="140.25" x14ac:dyDescent="0.2">
      <c r="A263" s="34" t="s">
        <v>52</v>
      </c>
      <c r="E263" s="35" t="s">
        <v>433</v>
      </c>
    </row>
    <row r="264" spans="1:16" ht="38.25" x14ac:dyDescent="0.2">
      <c r="A264" t="s">
        <v>54</v>
      </c>
      <c r="E264" s="33" t="s">
        <v>434</v>
      </c>
    </row>
    <row r="265" spans="1:16" ht="25.5" x14ac:dyDescent="0.2">
      <c r="A265" s="23" t="s">
        <v>45</v>
      </c>
      <c r="B265" s="27" t="s">
        <v>438</v>
      </c>
      <c r="C265" s="27" t="s">
        <v>439</v>
      </c>
      <c r="D265" s="23" t="s">
        <v>47</v>
      </c>
      <c r="E265" s="28" t="s">
        <v>440</v>
      </c>
      <c r="F265" s="29" t="s">
        <v>167</v>
      </c>
      <c r="G265" s="30">
        <v>214.5</v>
      </c>
      <c r="H265" s="31">
        <v>0</v>
      </c>
      <c r="I265" s="31">
        <f>ROUND(ROUND(H265,2)*ROUND(G265,3),2)</f>
        <v>0</v>
      </c>
      <c r="O265">
        <f>(I265*21)/100</f>
        <v>0</v>
      </c>
      <c r="P265" t="s">
        <v>23</v>
      </c>
    </row>
    <row r="266" spans="1:16" ht="38.25" x14ac:dyDescent="0.2">
      <c r="A266" s="32" t="s">
        <v>50</v>
      </c>
      <c r="E266" s="33" t="s">
        <v>441</v>
      </c>
    </row>
    <row r="267" spans="1:16" x14ac:dyDescent="0.2">
      <c r="A267" s="34" t="s">
        <v>52</v>
      </c>
      <c r="E267" s="35" t="s">
        <v>442</v>
      </c>
    </row>
    <row r="268" spans="1:16" x14ac:dyDescent="0.2">
      <c r="A268" t="s">
        <v>54</v>
      </c>
      <c r="E268" s="33" t="s">
        <v>443</v>
      </c>
    </row>
    <row r="269" spans="1:16" x14ac:dyDescent="0.2">
      <c r="A269" s="23" t="s">
        <v>45</v>
      </c>
      <c r="B269" s="27" t="s">
        <v>444</v>
      </c>
      <c r="C269" s="27" t="s">
        <v>445</v>
      </c>
      <c r="D269" s="23" t="s">
        <v>47</v>
      </c>
      <c r="E269" s="28" t="s">
        <v>446</v>
      </c>
      <c r="F269" s="29" t="s">
        <v>361</v>
      </c>
      <c r="G269" s="30">
        <v>4</v>
      </c>
      <c r="H269" s="31">
        <v>0</v>
      </c>
      <c r="I269" s="31">
        <f>ROUND(ROUND(H269,2)*ROUND(G269,3),2)</f>
        <v>0</v>
      </c>
      <c r="O269">
        <f>(I269*21)/100</f>
        <v>0</v>
      </c>
      <c r="P269" t="s">
        <v>23</v>
      </c>
    </row>
    <row r="270" spans="1:16" x14ac:dyDescent="0.2">
      <c r="A270" s="32" t="s">
        <v>50</v>
      </c>
      <c r="E270" s="33" t="s">
        <v>432</v>
      </c>
    </row>
    <row r="271" spans="1:16" ht="25.5" x14ac:dyDescent="0.2">
      <c r="A271" s="34" t="s">
        <v>52</v>
      </c>
      <c r="E271" s="35" t="s">
        <v>447</v>
      </c>
    </row>
    <row r="272" spans="1:16" ht="38.25" x14ac:dyDescent="0.2">
      <c r="A272" t="s">
        <v>54</v>
      </c>
      <c r="E272" s="33" t="s">
        <v>448</v>
      </c>
    </row>
    <row r="273" spans="1:16" x14ac:dyDescent="0.2">
      <c r="A273" s="23" t="s">
        <v>45</v>
      </c>
      <c r="B273" s="27" t="s">
        <v>449</v>
      </c>
      <c r="C273" s="27" t="s">
        <v>450</v>
      </c>
      <c r="D273" s="23" t="s">
        <v>29</v>
      </c>
      <c r="E273" s="28" t="s">
        <v>451</v>
      </c>
      <c r="F273" s="29" t="s">
        <v>133</v>
      </c>
      <c r="G273" s="30">
        <v>642</v>
      </c>
      <c r="H273" s="31">
        <v>0</v>
      </c>
      <c r="I273" s="31">
        <f>ROUND(ROUND(H273,2)*ROUND(G273,3),2)</f>
        <v>0</v>
      </c>
      <c r="O273">
        <f>(I273*21)/100</f>
        <v>0</v>
      </c>
      <c r="P273" t="s">
        <v>23</v>
      </c>
    </row>
    <row r="274" spans="1:16" ht="38.25" x14ac:dyDescent="0.2">
      <c r="A274" s="32" t="s">
        <v>50</v>
      </c>
      <c r="E274" s="33" t="s">
        <v>452</v>
      </c>
    </row>
    <row r="275" spans="1:16" x14ac:dyDescent="0.2">
      <c r="A275" s="34" t="s">
        <v>52</v>
      </c>
      <c r="E275" s="35" t="s">
        <v>453</v>
      </c>
    </row>
    <row r="276" spans="1:16" ht="38.25" x14ac:dyDescent="0.2">
      <c r="A276" t="s">
        <v>54</v>
      </c>
      <c r="E276" s="33" t="s">
        <v>454</v>
      </c>
    </row>
    <row r="277" spans="1:16" x14ac:dyDescent="0.2">
      <c r="A277" s="23" t="s">
        <v>45</v>
      </c>
      <c r="B277" s="27" t="s">
        <v>455</v>
      </c>
      <c r="C277" s="27" t="s">
        <v>450</v>
      </c>
      <c r="D277" s="23" t="s">
        <v>23</v>
      </c>
      <c r="E277" s="28" t="s">
        <v>451</v>
      </c>
      <c r="F277" s="29" t="s">
        <v>133</v>
      </c>
      <c r="G277" s="30">
        <v>161.5</v>
      </c>
      <c r="H277" s="31">
        <v>0</v>
      </c>
      <c r="I277" s="31">
        <f>ROUND(ROUND(H277,2)*ROUND(G277,3),2)</f>
        <v>0</v>
      </c>
      <c r="O277">
        <f>(I277*21)/100</f>
        <v>0</v>
      </c>
      <c r="P277" t="s">
        <v>23</v>
      </c>
    </row>
    <row r="278" spans="1:16" ht="51" x14ac:dyDescent="0.2">
      <c r="A278" s="32" t="s">
        <v>50</v>
      </c>
      <c r="E278" s="33" t="s">
        <v>456</v>
      </c>
    </row>
    <row r="279" spans="1:16" ht="25.5" x14ac:dyDescent="0.2">
      <c r="A279" s="34" t="s">
        <v>52</v>
      </c>
      <c r="E279" s="35" t="s">
        <v>457</v>
      </c>
    </row>
    <row r="280" spans="1:16" ht="38.25" x14ac:dyDescent="0.2">
      <c r="A280" t="s">
        <v>54</v>
      </c>
      <c r="E280" s="33" t="s">
        <v>454</v>
      </c>
    </row>
    <row r="281" spans="1:16" x14ac:dyDescent="0.2">
      <c r="A281" s="23" t="s">
        <v>45</v>
      </c>
      <c r="B281" s="27" t="s">
        <v>458</v>
      </c>
      <c r="C281" s="27" t="s">
        <v>450</v>
      </c>
      <c r="D281" s="23" t="s">
        <v>22</v>
      </c>
      <c r="E281" s="28" t="s">
        <v>451</v>
      </c>
      <c r="F281" s="29" t="s">
        <v>133</v>
      </c>
      <c r="G281" s="30">
        <v>61</v>
      </c>
      <c r="H281" s="31">
        <v>0</v>
      </c>
      <c r="I281" s="31">
        <f>ROUND(ROUND(H281,2)*ROUND(G281,3),2)</f>
        <v>0</v>
      </c>
      <c r="O281">
        <f>(I281*21)/100</f>
        <v>0</v>
      </c>
      <c r="P281" t="s">
        <v>23</v>
      </c>
    </row>
    <row r="282" spans="1:16" ht="51" x14ac:dyDescent="0.2">
      <c r="A282" s="32" t="s">
        <v>50</v>
      </c>
      <c r="E282" s="33" t="s">
        <v>459</v>
      </c>
    </row>
    <row r="283" spans="1:16" x14ac:dyDescent="0.2">
      <c r="A283" s="34" t="s">
        <v>52</v>
      </c>
      <c r="E283" s="35" t="s">
        <v>460</v>
      </c>
    </row>
    <row r="284" spans="1:16" ht="38.25" x14ac:dyDescent="0.2">
      <c r="A284" t="s">
        <v>54</v>
      </c>
      <c r="E284" s="33" t="s">
        <v>454</v>
      </c>
    </row>
    <row r="285" spans="1:16" x14ac:dyDescent="0.2">
      <c r="A285" s="23" t="s">
        <v>45</v>
      </c>
      <c r="B285" s="27" t="s">
        <v>461</v>
      </c>
      <c r="C285" s="27" t="s">
        <v>450</v>
      </c>
      <c r="D285" s="23" t="s">
        <v>33</v>
      </c>
      <c r="E285" s="28" t="s">
        <v>451</v>
      </c>
      <c r="F285" s="29" t="s">
        <v>133</v>
      </c>
      <c r="G285" s="30">
        <v>22</v>
      </c>
      <c r="H285" s="31">
        <v>0</v>
      </c>
      <c r="I285" s="31">
        <f>ROUND(ROUND(H285,2)*ROUND(G285,3),2)</f>
        <v>0</v>
      </c>
      <c r="O285">
        <f>(I285*21)/100</f>
        <v>0</v>
      </c>
      <c r="P285" t="s">
        <v>23</v>
      </c>
    </row>
    <row r="286" spans="1:16" ht="51" x14ac:dyDescent="0.2">
      <c r="A286" s="32" t="s">
        <v>50</v>
      </c>
      <c r="E286" s="33" t="s">
        <v>462</v>
      </c>
    </row>
    <row r="287" spans="1:16" x14ac:dyDescent="0.2">
      <c r="A287" s="34" t="s">
        <v>52</v>
      </c>
      <c r="E287" s="35" t="s">
        <v>463</v>
      </c>
    </row>
    <row r="288" spans="1:16" ht="38.25" x14ac:dyDescent="0.2">
      <c r="A288" t="s">
        <v>54</v>
      </c>
      <c r="E288" s="33" t="s">
        <v>454</v>
      </c>
    </row>
    <row r="289" spans="1:16" x14ac:dyDescent="0.2">
      <c r="A289" s="23" t="s">
        <v>45</v>
      </c>
      <c r="B289" s="27" t="s">
        <v>464</v>
      </c>
      <c r="C289" s="27" t="s">
        <v>465</v>
      </c>
      <c r="D289" s="23" t="s">
        <v>29</v>
      </c>
      <c r="E289" s="28" t="s">
        <v>466</v>
      </c>
      <c r="F289" s="29" t="s">
        <v>133</v>
      </c>
      <c r="G289" s="30">
        <v>36</v>
      </c>
      <c r="H289" s="31">
        <v>0</v>
      </c>
      <c r="I289" s="31">
        <f>ROUND(ROUND(H289,2)*ROUND(G289,3),2)</f>
        <v>0</v>
      </c>
      <c r="O289">
        <f>(I289*21)/100</f>
        <v>0</v>
      </c>
      <c r="P289" t="s">
        <v>23</v>
      </c>
    </row>
    <row r="290" spans="1:16" ht="51" x14ac:dyDescent="0.2">
      <c r="A290" s="32" t="s">
        <v>50</v>
      </c>
      <c r="E290" s="33" t="s">
        <v>467</v>
      </c>
    </row>
    <row r="291" spans="1:16" x14ac:dyDescent="0.2">
      <c r="A291" s="34" t="s">
        <v>52</v>
      </c>
      <c r="E291" s="35" t="s">
        <v>468</v>
      </c>
    </row>
    <row r="292" spans="1:16" ht="38.25" x14ac:dyDescent="0.2">
      <c r="A292" t="s">
        <v>54</v>
      </c>
      <c r="E292" s="33" t="s">
        <v>454</v>
      </c>
    </row>
    <row r="293" spans="1:16" x14ac:dyDescent="0.2">
      <c r="A293" s="23" t="s">
        <v>45</v>
      </c>
      <c r="B293" s="27" t="s">
        <v>469</v>
      </c>
      <c r="C293" s="27" t="s">
        <v>465</v>
      </c>
      <c r="D293" s="23" t="s">
        <v>23</v>
      </c>
      <c r="E293" s="28" t="s">
        <v>466</v>
      </c>
      <c r="F293" s="29" t="s">
        <v>133</v>
      </c>
      <c r="G293" s="30">
        <v>10</v>
      </c>
      <c r="H293" s="31">
        <v>0</v>
      </c>
      <c r="I293" s="31">
        <f>ROUND(ROUND(H293,2)*ROUND(G293,3),2)</f>
        <v>0</v>
      </c>
      <c r="O293">
        <f>(I293*21)/100</f>
        <v>0</v>
      </c>
      <c r="P293" t="s">
        <v>23</v>
      </c>
    </row>
    <row r="294" spans="1:16" ht="63.75" x14ac:dyDescent="0.2">
      <c r="A294" s="32" t="s">
        <v>50</v>
      </c>
      <c r="E294" s="33" t="s">
        <v>470</v>
      </c>
    </row>
    <row r="295" spans="1:16" x14ac:dyDescent="0.2">
      <c r="A295" s="34" t="s">
        <v>52</v>
      </c>
      <c r="E295" s="35" t="s">
        <v>471</v>
      </c>
    </row>
    <row r="296" spans="1:16" ht="38.25" x14ac:dyDescent="0.2">
      <c r="A296" t="s">
        <v>54</v>
      </c>
      <c r="E296" s="33" t="s">
        <v>454</v>
      </c>
    </row>
    <row r="297" spans="1:16" x14ac:dyDescent="0.2">
      <c r="A297" s="23" t="s">
        <v>45</v>
      </c>
      <c r="B297" s="27" t="s">
        <v>472</v>
      </c>
      <c r="C297" s="27" t="s">
        <v>473</v>
      </c>
      <c r="D297" s="23" t="s">
        <v>47</v>
      </c>
      <c r="E297" s="28" t="s">
        <v>474</v>
      </c>
      <c r="F297" s="29" t="s">
        <v>133</v>
      </c>
      <c r="G297" s="30">
        <v>153.6</v>
      </c>
      <c r="H297" s="31">
        <v>0</v>
      </c>
      <c r="I297" s="31">
        <f>ROUND(ROUND(H297,2)*ROUND(G297,3),2)</f>
        <v>0</v>
      </c>
      <c r="O297">
        <f>(I297*21)/100</f>
        <v>0</v>
      </c>
      <c r="P297" t="s">
        <v>23</v>
      </c>
    </row>
    <row r="298" spans="1:16" ht="38.25" x14ac:dyDescent="0.2">
      <c r="A298" s="32" t="s">
        <v>50</v>
      </c>
      <c r="E298" s="33" t="s">
        <v>475</v>
      </c>
    </row>
    <row r="299" spans="1:16" x14ac:dyDescent="0.2">
      <c r="A299" s="34" t="s">
        <v>52</v>
      </c>
      <c r="E299" s="35" t="s">
        <v>476</v>
      </c>
    </row>
    <row r="300" spans="1:16" ht="63.75" x14ac:dyDescent="0.2">
      <c r="A300" t="s">
        <v>54</v>
      </c>
      <c r="E300" s="33" t="s">
        <v>477</v>
      </c>
    </row>
    <row r="301" spans="1:16" x14ac:dyDescent="0.2">
      <c r="A301" s="23" t="s">
        <v>45</v>
      </c>
      <c r="B301" s="27" t="s">
        <v>478</v>
      </c>
      <c r="C301" s="27" t="s">
        <v>479</v>
      </c>
      <c r="D301" s="23" t="s">
        <v>47</v>
      </c>
      <c r="E301" s="28" t="s">
        <v>480</v>
      </c>
      <c r="F301" s="29" t="s">
        <v>133</v>
      </c>
      <c r="G301" s="30">
        <v>65.45</v>
      </c>
      <c r="H301" s="31">
        <v>0</v>
      </c>
      <c r="I301" s="31">
        <f>ROUND(ROUND(H301,2)*ROUND(G301,3),2)</f>
        <v>0</v>
      </c>
      <c r="O301">
        <f>(I301*21)/100</f>
        <v>0</v>
      </c>
      <c r="P301" t="s">
        <v>23</v>
      </c>
    </row>
    <row r="302" spans="1:16" ht="25.5" x14ac:dyDescent="0.2">
      <c r="A302" s="32" t="s">
        <v>50</v>
      </c>
      <c r="E302" s="33" t="s">
        <v>481</v>
      </c>
    </row>
    <row r="303" spans="1:16" x14ac:dyDescent="0.2">
      <c r="A303" s="34" t="s">
        <v>52</v>
      </c>
      <c r="E303" s="35" t="s">
        <v>148</v>
      </c>
    </row>
    <row r="304" spans="1:16" ht="38.25" x14ac:dyDescent="0.2">
      <c r="A304" t="s">
        <v>54</v>
      </c>
      <c r="E304" s="33" t="s">
        <v>482</v>
      </c>
    </row>
    <row r="305" spans="1:16" x14ac:dyDescent="0.2">
      <c r="A305" s="23" t="s">
        <v>45</v>
      </c>
      <c r="B305" s="27" t="s">
        <v>483</v>
      </c>
      <c r="C305" s="27" t="s">
        <v>484</v>
      </c>
      <c r="D305" s="23" t="s">
        <v>47</v>
      </c>
      <c r="E305" s="28" t="s">
        <v>485</v>
      </c>
      <c r="F305" s="29" t="s">
        <v>103</v>
      </c>
      <c r="G305" s="30">
        <v>3.25</v>
      </c>
      <c r="H305" s="31">
        <v>0</v>
      </c>
      <c r="I305" s="31">
        <f>ROUND(ROUND(H305,2)*ROUND(G305,3),2)</f>
        <v>0</v>
      </c>
      <c r="O305">
        <f>(I305*21)/100</f>
        <v>0</v>
      </c>
      <c r="P305" t="s">
        <v>23</v>
      </c>
    </row>
    <row r="306" spans="1:16" ht="25.5" x14ac:dyDescent="0.2">
      <c r="A306" s="32" t="s">
        <v>50</v>
      </c>
      <c r="E306" s="33" t="s">
        <v>486</v>
      </c>
    </row>
    <row r="307" spans="1:16" ht="25.5" x14ac:dyDescent="0.2">
      <c r="A307" s="34" t="s">
        <v>52</v>
      </c>
      <c r="E307" s="35" t="s">
        <v>487</v>
      </c>
    </row>
    <row r="308" spans="1:16" ht="114.75" x14ac:dyDescent="0.2">
      <c r="A308" t="s">
        <v>54</v>
      </c>
      <c r="E308" s="33" t="s">
        <v>488</v>
      </c>
    </row>
    <row r="309" spans="1:16" x14ac:dyDescent="0.2">
      <c r="A309" s="23" t="s">
        <v>45</v>
      </c>
      <c r="B309" s="27" t="s">
        <v>489</v>
      </c>
      <c r="C309" s="27" t="s">
        <v>490</v>
      </c>
      <c r="D309" s="23" t="s">
        <v>47</v>
      </c>
      <c r="E309" s="28" t="s">
        <v>491</v>
      </c>
      <c r="F309" s="29" t="s">
        <v>361</v>
      </c>
      <c r="G309" s="30">
        <v>16</v>
      </c>
      <c r="H309" s="31">
        <v>0</v>
      </c>
      <c r="I309" s="31">
        <f>ROUND(ROUND(H309,2)*ROUND(G309,3),2)</f>
        <v>0</v>
      </c>
      <c r="O309">
        <f>(I309*21)/100</f>
        <v>0</v>
      </c>
      <c r="P309" t="s">
        <v>23</v>
      </c>
    </row>
    <row r="310" spans="1:16" ht="25.5" x14ac:dyDescent="0.2">
      <c r="A310" s="32" t="s">
        <v>50</v>
      </c>
      <c r="E310" s="33" t="s">
        <v>492</v>
      </c>
    </row>
    <row r="311" spans="1:16" x14ac:dyDescent="0.2">
      <c r="A311" s="34" t="s">
        <v>52</v>
      </c>
      <c r="E311" s="35" t="s">
        <v>406</v>
      </c>
    </row>
    <row r="312" spans="1:16" ht="102" x14ac:dyDescent="0.2">
      <c r="A312" t="s">
        <v>54</v>
      </c>
      <c r="E312" s="33" t="s">
        <v>493</v>
      </c>
    </row>
    <row r="313" spans="1:16" x14ac:dyDescent="0.2">
      <c r="A313" s="23" t="s">
        <v>45</v>
      </c>
      <c r="B313" s="27" t="s">
        <v>494</v>
      </c>
      <c r="C313" s="27" t="s">
        <v>495</v>
      </c>
      <c r="D313" s="23" t="s">
        <v>47</v>
      </c>
      <c r="E313" s="28" t="s">
        <v>496</v>
      </c>
      <c r="F313" s="29" t="s">
        <v>361</v>
      </c>
      <c r="G313" s="30">
        <v>1</v>
      </c>
      <c r="H313" s="31">
        <v>0</v>
      </c>
      <c r="I313" s="31">
        <f>ROUND(ROUND(H313,2)*ROUND(G313,3),2)</f>
        <v>0</v>
      </c>
      <c r="O313">
        <f>(I313*21)/100</f>
        <v>0</v>
      </c>
      <c r="P313" t="s">
        <v>23</v>
      </c>
    </row>
    <row r="314" spans="1:16" ht="38.25" x14ac:dyDescent="0.2">
      <c r="A314" s="32" t="s">
        <v>50</v>
      </c>
      <c r="E314" s="33" t="s">
        <v>497</v>
      </c>
    </row>
    <row r="315" spans="1:16" x14ac:dyDescent="0.2">
      <c r="A315" s="34" t="s">
        <v>52</v>
      </c>
      <c r="E315" s="35" t="s">
        <v>53</v>
      </c>
    </row>
    <row r="316" spans="1:16" ht="102" x14ac:dyDescent="0.2">
      <c r="A316" t="s">
        <v>54</v>
      </c>
      <c r="E316" s="33" t="s">
        <v>493</v>
      </c>
    </row>
    <row r="317" spans="1:16" x14ac:dyDescent="0.2">
      <c r="A317" s="23" t="s">
        <v>45</v>
      </c>
      <c r="B317" s="27" t="s">
        <v>498</v>
      </c>
      <c r="C317" s="27" t="s">
        <v>499</v>
      </c>
      <c r="D317" s="23" t="s">
        <v>47</v>
      </c>
      <c r="E317" s="28" t="s">
        <v>500</v>
      </c>
      <c r="F317" s="29" t="s">
        <v>133</v>
      </c>
      <c r="G317" s="30">
        <v>52.5</v>
      </c>
      <c r="H317" s="31">
        <v>0</v>
      </c>
      <c r="I317" s="31">
        <f>ROUND(ROUND(H317,2)*ROUND(G317,3),2)</f>
        <v>0</v>
      </c>
      <c r="O317">
        <f>(I317*21)/100</f>
        <v>0</v>
      </c>
      <c r="P317" t="s">
        <v>23</v>
      </c>
    </row>
    <row r="318" spans="1:16" ht="38.25" x14ac:dyDescent="0.2">
      <c r="A318" s="32" t="s">
        <v>50</v>
      </c>
      <c r="E318" s="33" t="s">
        <v>501</v>
      </c>
    </row>
    <row r="319" spans="1:16" x14ac:dyDescent="0.2">
      <c r="A319" s="34" t="s">
        <v>52</v>
      </c>
      <c r="E319" s="35" t="s">
        <v>502</v>
      </c>
    </row>
    <row r="320" spans="1:16" ht="89.25" x14ac:dyDescent="0.2">
      <c r="A320" t="s">
        <v>54</v>
      </c>
      <c r="E320" s="33" t="s">
        <v>503</v>
      </c>
    </row>
    <row r="321" spans="1:16" x14ac:dyDescent="0.2">
      <c r="A321" s="23" t="s">
        <v>45</v>
      </c>
      <c r="B321" s="27" t="s">
        <v>504</v>
      </c>
      <c r="C321" s="27" t="s">
        <v>505</v>
      </c>
      <c r="D321" s="23" t="s">
        <v>47</v>
      </c>
      <c r="E321" s="28" t="s">
        <v>506</v>
      </c>
      <c r="F321" s="29" t="s">
        <v>133</v>
      </c>
      <c r="G321" s="30">
        <v>37</v>
      </c>
      <c r="H321" s="31">
        <v>0</v>
      </c>
      <c r="I321" s="31">
        <f>ROUND(ROUND(H321,2)*ROUND(G321,3),2)</f>
        <v>0</v>
      </c>
      <c r="O321">
        <f>(I321*21)/100</f>
        <v>0</v>
      </c>
      <c r="P321" t="s">
        <v>23</v>
      </c>
    </row>
    <row r="322" spans="1:16" ht="38.25" x14ac:dyDescent="0.2">
      <c r="A322" s="32" t="s">
        <v>50</v>
      </c>
      <c r="E322" s="33" t="s">
        <v>507</v>
      </c>
    </row>
    <row r="323" spans="1:16" x14ac:dyDescent="0.2">
      <c r="A323" s="34" t="s">
        <v>52</v>
      </c>
      <c r="E323" s="35" t="s">
        <v>508</v>
      </c>
    </row>
    <row r="324" spans="1:16" ht="89.25" x14ac:dyDescent="0.2">
      <c r="A324" t="s">
        <v>54</v>
      </c>
      <c r="E324" s="33" t="s">
        <v>503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6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0+O8+O25+O110+O131+O184+O189+O194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509</v>
      </c>
      <c r="I3" s="36">
        <f>0+I8+I25+I110+I131+I184+I189+I194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509</v>
      </c>
      <c r="D4" s="2"/>
      <c r="E4" s="19" t="s">
        <v>510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3" t="s">
        <v>45</v>
      </c>
      <c r="B9" s="27" t="s">
        <v>29</v>
      </c>
      <c r="C9" s="27" t="s">
        <v>101</v>
      </c>
      <c r="D9" s="23" t="s">
        <v>47</v>
      </c>
      <c r="E9" s="28" t="s">
        <v>102</v>
      </c>
      <c r="F9" s="29" t="s">
        <v>103</v>
      </c>
      <c r="G9" s="30">
        <v>1439.614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104</v>
      </c>
    </row>
    <row r="11" spans="1:18" ht="216.75" x14ac:dyDescent="0.2">
      <c r="A11" s="34" t="s">
        <v>52</v>
      </c>
      <c r="E11" s="35" t="s">
        <v>511</v>
      </c>
    </row>
    <row r="12" spans="1:18" ht="25.5" x14ac:dyDescent="0.2">
      <c r="A12" t="s">
        <v>54</v>
      </c>
      <c r="E12" s="33" t="s">
        <v>106</v>
      </c>
    </row>
    <row r="13" spans="1:18" x14ac:dyDescent="0.2">
      <c r="A13" s="23" t="s">
        <v>45</v>
      </c>
      <c r="B13" s="27" t="s">
        <v>23</v>
      </c>
      <c r="C13" s="27" t="s">
        <v>107</v>
      </c>
      <c r="D13" s="23" t="s">
        <v>47</v>
      </c>
      <c r="E13" s="28" t="s">
        <v>108</v>
      </c>
      <c r="F13" s="29" t="s">
        <v>103</v>
      </c>
      <c r="G13" s="30">
        <v>4.5709999999999997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109</v>
      </c>
    </row>
    <row r="15" spans="1:18" ht="89.25" x14ac:dyDescent="0.2">
      <c r="A15" s="34" t="s">
        <v>52</v>
      </c>
      <c r="E15" s="35" t="s">
        <v>512</v>
      </c>
    </row>
    <row r="16" spans="1:18" ht="25.5" x14ac:dyDescent="0.2">
      <c r="A16" t="s">
        <v>54</v>
      </c>
      <c r="E16" s="33" t="s">
        <v>106</v>
      </c>
    </row>
    <row r="17" spans="1:18" x14ac:dyDescent="0.2">
      <c r="A17" s="23" t="s">
        <v>45</v>
      </c>
      <c r="B17" s="27" t="s">
        <v>22</v>
      </c>
      <c r="C17" s="27" t="s">
        <v>113</v>
      </c>
      <c r="D17" s="23" t="s">
        <v>47</v>
      </c>
      <c r="E17" s="28" t="s">
        <v>114</v>
      </c>
      <c r="F17" s="29" t="s">
        <v>103</v>
      </c>
      <c r="G17" s="30">
        <v>131.63999999999999</v>
      </c>
      <c r="H17" s="31">
        <v>0</v>
      </c>
      <c r="I17" s="31">
        <f>ROUND(ROUND(H17,2)*ROUND(G17,3),2)</f>
        <v>0</v>
      </c>
      <c r="O17">
        <f>(I17*0)/100</f>
        <v>0</v>
      </c>
      <c r="P17" t="s">
        <v>27</v>
      </c>
    </row>
    <row r="18" spans="1:18" x14ac:dyDescent="0.2">
      <c r="A18" s="32" t="s">
        <v>50</v>
      </c>
      <c r="E18" s="33" t="s">
        <v>115</v>
      </c>
    </row>
    <row r="19" spans="1:18" ht="25.5" x14ac:dyDescent="0.2">
      <c r="A19" s="34" t="s">
        <v>52</v>
      </c>
      <c r="E19" s="35" t="s">
        <v>513</v>
      </c>
    </row>
    <row r="20" spans="1:18" ht="38.25" x14ac:dyDescent="0.2">
      <c r="A20" t="s">
        <v>54</v>
      </c>
      <c r="E20" s="33" t="s">
        <v>117</v>
      </c>
    </row>
    <row r="21" spans="1:18" x14ac:dyDescent="0.2">
      <c r="A21" s="23" t="s">
        <v>45</v>
      </c>
      <c r="B21" s="27" t="s">
        <v>33</v>
      </c>
      <c r="C21" s="27" t="s">
        <v>118</v>
      </c>
      <c r="D21" s="23" t="s">
        <v>47</v>
      </c>
      <c r="E21" s="28" t="s">
        <v>119</v>
      </c>
      <c r="F21" s="29" t="s">
        <v>49</v>
      </c>
      <c r="G21" s="30">
        <v>1</v>
      </c>
      <c r="H21" s="31">
        <v>0</v>
      </c>
      <c r="I21" s="31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2" t="s">
        <v>50</v>
      </c>
      <c r="E22" s="33" t="s">
        <v>120</v>
      </c>
    </row>
    <row r="23" spans="1:18" x14ac:dyDescent="0.2">
      <c r="A23" s="34" t="s">
        <v>52</v>
      </c>
      <c r="E23" s="35" t="s">
        <v>53</v>
      </c>
    </row>
    <row r="24" spans="1:18" x14ac:dyDescent="0.2">
      <c r="A24" t="s">
        <v>54</v>
      </c>
      <c r="E24" s="33" t="s">
        <v>64</v>
      </c>
    </row>
    <row r="25" spans="1:18" ht="12.75" customHeight="1" x14ac:dyDescent="0.2">
      <c r="A25" s="11" t="s">
        <v>43</v>
      </c>
      <c r="B25" s="11"/>
      <c r="C25" s="37" t="s">
        <v>29</v>
      </c>
      <c r="D25" s="11"/>
      <c r="E25" s="25" t="s">
        <v>121</v>
      </c>
      <c r="F25" s="11"/>
      <c r="G25" s="11"/>
      <c r="H25" s="11"/>
      <c r="I25" s="38">
        <f>0+Q25</f>
        <v>0</v>
      </c>
      <c r="O25">
        <f>0+R25</f>
        <v>0</v>
      </c>
      <c r="Q25">
        <f>0+I26+I30+I34+I38+I42+I46+I50+I54+I58+I62+I66+I70+I74+I78+I82+I86+I90+I94+I98+I102+I106</f>
        <v>0</v>
      </c>
      <c r="R25">
        <f>0+O26+O30+O34+O38+O42+O46+O50+O54+O58+O62+O66+O70+O74+O78+O82+O86+O90+O94+O98+O102+O106</f>
        <v>0</v>
      </c>
    </row>
    <row r="26" spans="1:18" ht="25.5" x14ac:dyDescent="0.2">
      <c r="A26" s="23" t="s">
        <v>45</v>
      </c>
      <c r="B26" s="27" t="s">
        <v>35</v>
      </c>
      <c r="C26" s="27" t="s">
        <v>122</v>
      </c>
      <c r="D26" s="23" t="s">
        <v>29</v>
      </c>
      <c r="E26" s="28" t="s">
        <v>123</v>
      </c>
      <c r="F26" s="29" t="s">
        <v>103</v>
      </c>
      <c r="G26" s="30">
        <v>44.363</v>
      </c>
      <c r="H26" s="31">
        <v>0</v>
      </c>
      <c r="I26" s="31">
        <f>ROUND(ROUND(H26,2)*ROUND(G26,3),2)</f>
        <v>0</v>
      </c>
      <c r="O26">
        <f>(I26*21)/100</f>
        <v>0</v>
      </c>
      <c r="P26" t="s">
        <v>23</v>
      </c>
    </row>
    <row r="27" spans="1:18" ht="76.5" x14ac:dyDescent="0.2">
      <c r="A27" s="32" t="s">
        <v>50</v>
      </c>
      <c r="E27" s="33" t="s">
        <v>514</v>
      </c>
    </row>
    <row r="28" spans="1:18" ht="76.5" x14ac:dyDescent="0.2">
      <c r="A28" s="34" t="s">
        <v>52</v>
      </c>
      <c r="E28" s="35" t="s">
        <v>515</v>
      </c>
    </row>
    <row r="29" spans="1:18" ht="76.5" x14ac:dyDescent="0.2">
      <c r="A29" t="s">
        <v>54</v>
      </c>
      <c r="E29" s="33" t="s">
        <v>126</v>
      </c>
    </row>
    <row r="30" spans="1:18" ht="25.5" x14ac:dyDescent="0.2">
      <c r="A30" s="23" t="s">
        <v>45</v>
      </c>
      <c r="B30" s="27" t="s">
        <v>37</v>
      </c>
      <c r="C30" s="27" t="s">
        <v>122</v>
      </c>
      <c r="D30" s="23" t="s">
        <v>23</v>
      </c>
      <c r="E30" s="28" t="s">
        <v>123</v>
      </c>
      <c r="F30" s="29" t="s">
        <v>103</v>
      </c>
      <c r="G30" s="30">
        <v>73.48</v>
      </c>
      <c r="H30" s="31">
        <v>0</v>
      </c>
      <c r="I30" s="31">
        <f>ROUND(ROUND(H30,2)*ROUND(G30,3),2)</f>
        <v>0</v>
      </c>
      <c r="O30">
        <f>(I30*21)/100</f>
        <v>0</v>
      </c>
      <c r="P30" t="s">
        <v>23</v>
      </c>
    </row>
    <row r="31" spans="1:18" ht="51" x14ac:dyDescent="0.2">
      <c r="A31" s="32" t="s">
        <v>50</v>
      </c>
      <c r="E31" s="33" t="s">
        <v>516</v>
      </c>
    </row>
    <row r="32" spans="1:18" ht="63.75" x14ac:dyDescent="0.2">
      <c r="A32" s="34" t="s">
        <v>52</v>
      </c>
      <c r="E32" s="35" t="s">
        <v>517</v>
      </c>
    </row>
    <row r="33" spans="1:16" ht="76.5" x14ac:dyDescent="0.2">
      <c r="A33" t="s">
        <v>54</v>
      </c>
      <c r="E33" s="33" t="s">
        <v>126</v>
      </c>
    </row>
    <row r="34" spans="1:16" ht="25.5" x14ac:dyDescent="0.2">
      <c r="A34" s="23" t="s">
        <v>45</v>
      </c>
      <c r="B34" s="27" t="s">
        <v>69</v>
      </c>
      <c r="C34" s="27" t="s">
        <v>122</v>
      </c>
      <c r="D34" s="23" t="s">
        <v>22</v>
      </c>
      <c r="E34" s="28" t="s">
        <v>123</v>
      </c>
      <c r="F34" s="29" t="s">
        <v>103</v>
      </c>
      <c r="G34" s="30">
        <v>270.90800000000002</v>
      </c>
      <c r="H34" s="31">
        <v>0</v>
      </c>
      <c r="I34" s="31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2" t="s">
        <v>50</v>
      </c>
      <c r="E35" s="33" t="s">
        <v>518</v>
      </c>
    </row>
    <row r="36" spans="1:16" ht="63.75" x14ac:dyDescent="0.2">
      <c r="A36" s="34" t="s">
        <v>52</v>
      </c>
      <c r="E36" s="35" t="s">
        <v>519</v>
      </c>
    </row>
    <row r="37" spans="1:16" ht="76.5" x14ac:dyDescent="0.2">
      <c r="A37" t="s">
        <v>54</v>
      </c>
      <c r="E37" s="33" t="s">
        <v>126</v>
      </c>
    </row>
    <row r="38" spans="1:16" ht="25.5" x14ac:dyDescent="0.2">
      <c r="A38" s="23" t="s">
        <v>45</v>
      </c>
      <c r="B38" s="27" t="s">
        <v>75</v>
      </c>
      <c r="C38" s="27" t="s">
        <v>122</v>
      </c>
      <c r="D38" s="23" t="s">
        <v>33</v>
      </c>
      <c r="E38" s="28" t="s">
        <v>123</v>
      </c>
      <c r="F38" s="29" t="s">
        <v>103</v>
      </c>
      <c r="G38" s="30">
        <v>54.993000000000002</v>
      </c>
      <c r="H38" s="31">
        <v>0</v>
      </c>
      <c r="I38" s="31">
        <f>ROUND(ROUND(H38,2)*ROUND(G38,3),2)</f>
        <v>0</v>
      </c>
      <c r="O38">
        <f>(I38*21)/100</f>
        <v>0</v>
      </c>
      <c r="P38" t="s">
        <v>23</v>
      </c>
    </row>
    <row r="39" spans="1:16" ht="51" x14ac:dyDescent="0.2">
      <c r="A39" s="32" t="s">
        <v>50</v>
      </c>
      <c r="E39" s="33" t="s">
        <v>520</v>
      </c>
    </row>
    <row r="40" spans="1:16" ht="25.5" x14ac:dyDescent="0.2">
      <c r="A40" s="34" t="s">
        <v>52</v>
      </c>
      <c r="E40" s="35" t="s">
        <v>521</v>
      </c>
    </row>
    <row r="41" spans="1:16" ht="63.75" x14ac:dyDescent="0.2">
      <c r="A41" t="s">
        <v>54</v>
      </c>
      <c r="E41" s="33" t="s">
        <v>136</v>
      </c>
    </row>
    <row r="42" spans="1:16" x14ac:dyDescent="0.2">
      <c r="A42" s="23" t="s">
        <v>45</v>
      </c>
      <c r="B42" s="27" t="s">
        <v>40</v>
      </c>
      <c r="C42" s="27" t="s">
        <v>127</v>
      </c>
      <c r="D42" s="23" t="s">
        <v>47</v>
      </c>
      <c r="E42" s="28" t="s">
        <v>128</v>
      </c>
      <c r="F42" s="29" t="s">
        <v>103</v>
      </c>
      <c r="G42" s="30">
        <v>109.069</v>
      </c>
      <c r="H42" s="31">
        <v>0</v>
      </c>
      <c r="I42" s="31">
        <f>ROUND(ROUND(H42,2)*ROUND(G42,3),2)</f>
        <v>0</v>
      </c>
      <c r="O42">
        <f>(I42*21)/100</f>
        <v>0</v>
      </c>
      <c r="P42" t="s">
        <v>23</v>
      </c>
    </row>
    <row r="43" spans="1:16" ht="76.5" x14ac:dyDescent="0.2">
      <c r="A43" s="32" t="s">
        <v>50</v>
      </c>
      <c r="E43" s="33" t="s">
        <v>522</v>
      </c>
    </row>
    <row r="44" spans="1:16" ht="102" x14ac:dyDescent="0.2">
      <c r="A44" s="34" t="s">
        <v>52</v>
      </c>
      <c r="E44" s="35" t="s">
        <v>523</v>
      </c>
    </row>
    <row r="45" spans="1:16" ht="76.5" x14ac:dyDescent="0.2">
      <c r="A45" t="s">
        <v>54</v>
      </c>
      <c r="E45" s="33" t="s">
        <v>126</v>
      </c>
    </row>
    <row r="46" spans="1:16" x14ac:dyDescent="0.2">
      <c r="A46" s="23" t="s">
        <v>45</v>
      </c>
      <c r="B46" s="27" t="s">
        <v>42</v>
      </c>
      <c r="C46" s="27" t="s">
        <v>524</v>
      </c>
      <c r="D46" s="23" t="s">
        <v>47</v>
      </c>
      <c r="E46" s="28" t="s">
        <v>525</v>
      </c>
      <c r="F46" s="29" t="s">
        <v>167</v>
      </c>
      <c r="G46" s="30">
        <v>2020.7</v>
      </c>
      <c r="H46" s="31">
        <v>0</v>
      </c>
      <c r="I46" s="31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2" t="s">
        <v>50</v>
      </c>
      <c r="E47" s="33" t="s">
        <v>526</v>
      </c>
    </row>
    <row r="48" spans="1:16" x14ac:dyDescent="0.2">
      <c r="A48" s="34" t="s">
        <v>52</v>
      </c>
      <c r="E48" s="35" t="s">
        <v>527</v>
      </c>
    </row>
    <row r="49" spans="1:16" x14ac:dyDescent="0.2">
      <c r="A49" t="s">
        <v>54</v>
      </c>
      <c r="E49" s="33" t="s">
        <v>528</v>
      </c>
    </row>
    <row r="50" spans="1:16" x14ac:dyDescent="0.2">
      <c r="A50" s="23" t="s">
        <v>45</v>
      </c>
      <c r="B50" s="27" t="s">
        <v>92</v>
      </c>
      <c r="C50" s="27" t="s">
        <v>141</v>
      </c>
      <c r="D50" s="23" t="s">
        <v>47</v>
      </c>
      <c r="E50" s="28" t="s">
        <v>142</v>
      </c>
      <c r="F50" s="29" t="s">
        <v>103</v>
      </c>
      <c r="G50" s="30">
        <v>80.822000000000003</v>
      </c>
      <c r="H50" s="31">
        <v>0</v>
      </c>
      <c r="I50" s="31">
        <f>ROUND(ROUND(H50,2)*ROUND(G50,3),2)</f>
        <v>0</v>
      </c>
      <c r="O50">
        <f>(I50*21)/100</f>
        <v>0</v>
      </c>
      <c r="P50" t="s">
        <v>23</v>
      </c>
    </row>
    <row r="51" spans="1:16" ht="76.5" x14ac:dyDescent="0.2">
      <c r="A51" s="32" t="s">
        <v>50</v>
      </c>
      <c r="E51" s="33" t="s">
        <v>529</v>
      </c>
    </row>
    <row r="52" spans="1:16" ht="102" x14ac:dyDescent="0.2">
      <c r="A52" s="34" t="s">
        <v>52</v>
      </c>
      <c r="E52" s="35" t="s">
        <v>530</v>
      </c>
    </row>
    <row r="53" spans="1:16" ht="76.5" x14ac:dyDescent="0.2">
      <c r="A53" t="s">
        <v>54</v>
      </c>
      <c r="E53" s="33" t="s">
        <v>126</v>
      </c>
    </row>
    <row r="54" spans="1:16" x14ac:dyDescent="0.2">
      <c r="A54" s="23" t="s">
        <v>45</v>
      </c>
      <c r="B54" s="27" t="s">
        <v>150</v>
      </c>
      <c r="C54" s="27" t="s">
        <v>145</v>
      </c>
      <c r="D54" s="23" t="s">
        <v>47</v>
      </c>
      <c r="E54" s="28" t="s">
        <v>146</v>
      </c>
      <c r="F54" s="29" t="s">
        <v>133</v>
      </c>
      <c r="G54" s="30">
        <v>27</v>
      </c>
      <c r="H54" s="31">
        <v>0</v>
      </c>
      <c r="I54" s="31">
        <f>ROUND(ROUND(H54,2)*ROUND(G54,3),2)</f>
        <v>0</v>
      </c>
      <c r="O54">
        <f>(I54*21)/100</f>
        <v>0</v>
      </c>
      <c r="P54" t="s">
        <v>23</v>
      </c>
    </row>
    <row r="55" spans="1:16" ht="38.25" x14ac:dyDescent="0.2">
      <c r="A55" s="32" t="s">
        <v>50</v>
      </c>
      <c r="E55" s="33" t="s">
        <v>531</v>
      </c>
    </row>
    <row r="56" spans="1:16" x14ac:dyDescent="0.2">
      <c r="A56" s="34" t="s">
        <v>52</v>
      </c>
      <c r="E56" s="35" t="s">
        <v>532</v>
      </c>
    </row>
    <row r="57" spans="1:16" ht="25.5" x14ac:dyDescent="0.2">
      <c r="A57" t="s">
        <v>54</v>
      </c>
      <c r="E57" s="33" t="s">
        <v>149</v>
      </c>
    </row>
    <row r="58" spans="1:16" x14ac:dyDescent="0.2">
      <c r="A58" s="23" t="s">
        <v>45</v>
      </c>
      <c r="B58" s="27" t="s">
        <v>156</v>
      </c>
      <c r="C58" s="27" t="s">
        <v>151</v>
      </c>
      <c r="D58" s="23" t="s">
        <v>29</v>
      </c>
      <c r="E58" s="28" t="s">
        <v>152</v>
      </c>
      <c r="F58" s="29" t="s">
        <v>103</v>
      </c>
      <c r="G58" s="30">
        <v>66.42</v>
      </c>
      <c r="H58" s="31">
        <v>0</v>
      </c>
      <c r="I58" s="31">
        <f>ROUND(ROUND(H58,2)*ROUND(G58,3),2)</f>
        <v>0</v>
      </c>
      <c r="O58">
        <f>(I58*21)/100</f>
        <v>0</v>
      </c>
      <c r="P58" t="s">
        <v>23</v>
      </c>
    </row>
    <row r="59" spans="1:16" ht="38.25" x14ac:dyDescent="0.2">
      <c r="A59" s="32" t="s">
        <v>50</v>
      </c>
      <c r="E59" s="33" t="s">
        <v>533</v>
      </c>
    </row>
    <row r="60" spans="1:16" ht="25.5" x14ac:dyDescent="0.2">
      <c r="A60" s="34" t="s">
        <v>52</v>
      </c>
      <c r="E60" s="35" t="s">
        <v>534</v>
      </c>
    </row>
    <row r="61" spans="1:16" ht="395.25" x14ac:dyDescent="0.2">
      <c r="A61" t="s">
        <v>54</v>
      </c>
      <c r="E61" s="33" t="s">
        <v>155</v>
      </c>
    </row>
    <row r="62" spans="1:16" x14ac:dyDescent="0.2">
      <c r="A62" s="23" t="s">
        <v>45</v>
      </c>
      <c r="B62" s="27" t="s">
        <v>159</v>
      </c>
      <c r="C62" s="27" t="s">
        <v>151</v>
      </c>
      <c r="D62" s="23" t="s">
        <v>23</v>
      </c>
      <c r="E62" s="28" t="s">
        <v>152</v>
      </c>
      <c r="F62" s="29" t="s">
        <v>103</v>
      </c>
      <c r="G62" s="30">
        <v>550.55100000000004</v>
      </c>
      <c r="H62" s="31">
        <v>0</v>
      </c>
      <c r="I62" s="31">
        <f>ROUND(ROUND(H62,2)*ROUND(G62,3),2)</f>
        <v>0</v>
      </c>
      <c r="O62">
        <f>(I62*21)/100</f>
        <v>0</v>
      </c>
      <c r="P62" t="s">
        <v>23</v>
      </c>
    </row>
    <row r="63" spans="1:16" ht="51" x14ac:dyDescent="0.2">
      <c r="A63" s="32" t="s">
        <v>50</v>
      </c>
      <c r="E63" s="33" t="s">
        <v>535</v>
      </c>
    </row>
    <row r="64" spans="1:16" ht="63.75" x14ac:dyDescent="0.2">
      <c r="A64" s="34" t="s">
        <v>52</v>
      </c>
      <c r="E64" s="35" t="s">
        <v>536</v>
      </c>
    </row>
    <row r="65" spans="1:16" ht="395.25" x14ac:dyDescent="0.2">
      <c r="A65" t="s">
        <v>54</v>
      </c>
      <c r="E65" s="33" t="s">
        <v>155</v>
      </c>
    </row>
    <row r="66" spans="1:16" x14ac:dyDescent="0.2">
      <c r="A66" s="23" t="s">
        <v>45</v>
      </c>
      <c r="B66" s="27" t="s">
        <v>164</v>
      </c>
      <c r="C66" s="27" t="s">
        <v>160</v>
      </c>
      <c r="D66" s="23" t="s">
        <v>47</v>
      </c>
      <c r="E66" s="28" t="s">
        <v>161</v>
      </c>
      <c r="F66" s="29" t="s">
        <v>103</v>
      </c>
      <c r="G66" s="30">
        <v>285.072</v>
      </c>
      <c r="H66" s="31">
        <v>0</v>
      </c>
      <c r="I66" s="31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2" t="s">
        <v>50</v>
      </c>
      <c r="E67" s="33" t="s">
        <v>47</v>
      </c>
    </row>
    <row r="68" spans="1:16" ht="89.25" x14ac:dyDescent="0.2">
      <c r="A68" s="34" t="s">
        <v>52</v>
      </c>
      <c r="E68" s="35" t="s">
        <v>537</v>
      </c>
    </row>
    <row r="69" spans="1:16" ht="318.75" x14ac:dyDescent="0.2">
      <c r="A69" t="s">
        <v>54</v>
      </c>
      <c r="E69" s="33" t="s">
        <v>163</v>
      </c>
    </row>
    <row r="70" spans="1:16" x14ac:dyDescent="0.2">
      <c r="A70" s="23" t="s">
        <v>45</v>
      </c>
      <c r="B70" s="27" t="s">
        <v>171</v>
      </c>
      <c r="C70" s="27" t="s">
        <v>165</v>
      </c>
      <c r="D70" s="23" t="s">
        <v>47</v>
      </c>
      <c r="E70" s="28" t="s">
        <v>166</v>
      </c>
      <c r="F70" s="29" t="s">
        <v>167</v>
      </c>
      <c r="G70" s="30">
        <v>312</v>
      </c>
      <c r="H70" s="31">
        <v>0</v>
      </c>
      <c r="I70" s="31">
        <f>ROUND(ROUND(H70,2)*ROUND(G70,3),2)</f>
        <v>0</v>
      </c>
      <c r="O70">
        <f>(I70*21)/100</f>
        <v>0</v>
      </c>
      <c r="P70" t="s">
        <v>23</v>
      </c>
    </row>
    <row r="71" spans="1:16" ht="38.25" x14ac:dyDescent="0.2">
      <c r="A71" s="32" t="s">
        <v>50</v>
      </c>
      <c r="E71" s="33" t="s">
        <v>168</v>
      </c>
    </row>
    <row r="72" spans="1:16" x14ac:dyDescent="0.2">
      <c r="A72" s="34" t="s">
        <v>52</v>
      </c>
      <c r="E72" s="35" t="s">
        <v>538</v>
      </c>
    </row>
    <row r="73" spans="1:16" ht="63.75" x14ac:dyDescent="0.2">
      <c r="A73" t="s">
        <v>54</v>
      </c>
      <c r="E73" s="33" t="s">
        <v>170</v>
      </c>
    </row>
    <row r="74" spans="1:16" x14ac:dyDescent="0.2">
      <c r="A74" s="23" t="s">
        <v>45</v>
      </c>
      <c r="B74" s="27" t="s">
        <v>177</v>
      </c>
      <c r="C74" s="27" t="s">
        <v>539</v>
      </c>
      <c r="D74" s="23" t="s">
        <v>47</v>
      </c>
      <c r="E74" s="28" t="s">
        <v>540</v>
      </c>
      <c r="F74" s="29" t="s">
        <v>133</v>
      </c>
      <c r="G74" s="30">
        <v>291</v>
      </c>
      <c r="H74" s="31">
        <v>0</v>
      </c>
      <c r="I74" s="31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32" t="s">
        <v>50</v>
      </c>
      <c r="E75" s="33" t="s">
        <v>541</v>
      </c>
    </row>
    <row r="76" spans="1:16" x14ac:dyDescent="0.2">
      <c r="A76" s="34" t="s">
        <v>52</v>
      </c>
      <c r="E76" s="35" t="s">
        <v>542</v>
      </c>
    </row>
    <row r="77" spans="1:16" ht="63.75" x14ac:dyDescent="0.2">
      <c r="A77" t="s">
        <v>54</v>
      </c>
      <c r="E77" s="33" t="s">
        <v>176</v>
      </c>
    </row>
    <row r="78" spans="1:16" x14ac:dyDescent="0.2">
      <c r="A78" s="23" t="s">
        <v>45</v>
      </c>
      <c r="B78" s="27" t="s">
        <v>183</v>
      </c>
      <c r="C78" s="27" t="s">
        <v>184</v>
      </c>
      <c r="D78" s="23" t="s">
        <v>47</v>
      </c>
      <c r="E78" s="28" t="s">
        <v>185</v>
      </c>
      <c r="F78" s="29" t="s">
        <v>103</v>
      </c>
      <c r="G78" s="30">
        <v>142.61199999999999</v>
      </c>
      <c r="H78" s="31">
        <v>0</v>
      </c>
      <c r="I78" s="31">
        <f>ROUND(ROUND(H78,2)*ROUND(G78,3),2)</f>
        <v>0</v>
      </c>
      <c r="O78">
        <f>(I78*21)/100</f>
        <v>0</v>
      </c>
      <c r="P78" t="s">
        <v>23</v>
      </c>
    </row>
    <row r="79" spans="1:16" ht="63.75" x14ac:dyDescent="0.2">
      <c r="A79" s="32" t="s">
        <v>50</v>
      </c>
      <c r="E79" s="33" t="s">
        <v>543</v>
      </c>
    </row>
    <row r="80" spans="1:16" ht="216.75" x14ac:dyDescent="0.2">
      <c r="A80" s="34" t="s">
        <v>52</v>
      </c>
      <c r="E80" s="35" t="s">
        <v>544</v>
      </c>
    </row>
    <row r="81" spans="1:16" ht="357" x14ac:dyDescent="0.2">
      <c r="A81" t="s">
        <v>54</v>
      </c>
      <c r="E81" s="33" t="s">
        <v>188</v>
      </c>
    </row>
    <row r="82" spans="1:16" x14ac:dyDescent="0.2">
      <c r="A82" s="23" t="s">
        <v>45</v>
      </c>
      <c r="B82" s="27" t="s">
        <v>189</v>
      </c>
      <c r="C82" s="27" t="s">
        <v>190</v>
      </c>
      <c r="D82" s="23" t="s">
        <v>47</v>
      </c>
      <c r="E82" s="28" t="s">
        <v>191</v>
      </c>
      <c r="F82" s="29" t="s">
        <v>103</v>
      </c>
      <c r="G82" s="30">
        <v>1673.8679999999999</v>
      </c>
      <c r="H82" s="31">
        <v>0</v>
      </c>
      <c r="I82" s="31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32" t="s">
        <v>50</v>
      </c>
      <c r="E83" s="33" t="s">
        <v>192</v>
      </c>
    </row>
    <row r="84" spans="1:16" ht="293.25" x14ac:dyDescent="0.2">
      <c r="A84" s="34" t="s">
        <v>52</v>
      </c>
      <c r="E84" s="35" t="s">
        <v>545</v>
      </c>
    </row>
    <row r="85" spans="1:16" ht="191.25" x14ac:dyDescent="0.2">
      <c r="A85" t="s">
        <v>54</v>
      </c>
      <c r="E85" s="33" t="s">
        <v>194</v>
      </c>
    </row>
    <row r="86" spans="1:16" x14ac:dyDescent="0.2">
      <c r="A86" s="23" t="s">
        <v>45</v>
      </c>
      <c r="B86" s="27" t="s">
        <v>195</v>
      </c>
      <c r="C86" s="27" t="s">
        <v>196</v>
      </c>
      <c r="D86" s="23" t="s">
        <v>47</v>
      </c>
      <c r="E86" s="28" t="s">
        <v>197</v>
      </c>
      <c r="F86" s="29" t="s">
        <v>103</v>
      </c>
      <c r="G86" s="30">
        <v>35.07</v>
      </c>
      <c r="H86" s="31">
        <v>0</v>
      </c>
      <c r="I86" s="31">
        <f>ROUND(ROUND(H86,2)*ROUND(G86,3),2)</f>
        <v>0</v>
      </c>
      <c r="O86">
        <f>(I86*21)/100</f>
        <v>0</v>
      </c>
      <c r="P86" t="s">
        <v>23</v>
      </c>
    </row>
    <row r="87" spans="1:16" ht="38.25" x14ac:dyDescent="0.2">
      <c r="A87" s="32" t="s">
        <v>50</v>
      </c>
      <c r="E87" s="33" t="s">
        <v>198</v>
      </c>
    </row>
    <row r="88" spans="1:16" x14ac:dyDescent="0.2">
      <c r="A88" s="34" t="s">
        <v>52</v>
      </c>
      <c r="E88" s="35" t="s">
        <v>546</v>
      </c>
    </row>
    <row r="89" spans="1:16" ht="255" x14ac:dyDescent="0.2">
      <c r="A89" t="s">
        <v>54</v>
      </c>
      <c r="E89" s="33" t="s">
        <v>200</v>
      </c>
    </row>
    <row r="90" spans="1:16" x14ac:dyDescent="0.2">
      <c r="A90" s="23" t="s">
        <v>45</v>
      </c>
      <c r="B90" s="27" t="s">
        <v>201</v>
      </c>
      <c r="C90" s="27" t="s">
        <v>547</v>
      </c>
      <c r="D90" s="23" t="s">
        <v>47</v>
      </c>
      <c r="E90" s="28" t="s">
        <v>548</v>
      </c>
      <c r="F90" s="29" t="s">
        <v>103</v>
      </c>
      <c r="G90" s="30">
        <v>5.8890000000000002</v>
      </c>
      <c r="H90" s="31">
        <v>0</v>
      </c>
      <c r="I90" s="31">
        <f>ROUND(ROUND(H90,2)*ROUND(G90,3),2)</f>
        <v>0</v>
      </c>
      <c r="O90">
        <f>(I90*21)/100</f>
        <v>0</v>
      </c>
      <c r="P90" t="s">
        <v>23</v>
      </c>
    </row>
    <row r="91" spans="1:16" ht="38.25" x14ac:dyDescent="0.2">
      <c r="A91" s="32" t="s">
        <v>50</v>
      </c>
      <c r="E91" s="33" t="s">
        <v>549</v>
      </c>
    </row>
    <row r="92" spans="1:16" ht="38.25" x14ac:dyDescent="0.2">
      <c r="A92" s="34" t="s">
        <v>52</v>
      </c>
      <c r="E92" s="35" t="s">
        <v>550</v>
      </c>
    </row>
    <row r="93" spans="1:16" ht="242.25" x14ac:dyDescent="0.2">
      <c r="A93" t="s">
        <v>54</v>
      </c>
      <c r="E93" s="33" t="s">
        <v>551</v>
      </c>
    </row>
    <row r="94" spans="1:16" x14ac:dyDescent="0.2">
      <c r="A94" s="23" t="s">
        <v>45</v>
      </c>
      <c r="B94" s="27" t="s">
        <v>207</v>
      </c>
      <c r="C94" s="27" t="s">
        <v>208</v>
      </c>
      <c r="D94" s="23" t="s">
        <v>47</v>
      </c>
      <c r="E94" s="28" t="s">
        <v>209</v>
      </c>
      <c r="F94" s="29" t="s">
        <v>103</v>
      </c>
      <c r="G94" s="30">
        <v>51.831000000000003</v>
      </c>
      <c r="H94" s="31">
        <v>0</v>
      </c>
      <c r="I94" s="31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32" t="s">
        <v>50</v>
      </c>
      <c r="E95" s="33" t="s">
        <v>210</v>
      </c>
    </row>
    <row r="96" spans="1:16" ht="76.5" x14ac:dyDescent="0.2">
      <c r="A96" s="34" t="s">
        <v>52</v>
      </c>
      <c r="E96" s="35" t="s">
        <v>552</v>
      </c>
    </row>
    <row r="97" spans="1:18" ht="306" x14ac:dyDescent="0.2">
      <c r="A97" t="s">
        <v>54</v>
      </c>
      <c r="E97" s="33" t="s">
        <v>212</v>
      </c>
    </row>
    <row r="98" spans="1:18" x14ac:dyDescent="0.2">
      <c r="A98" s="23" t="s">
        <v>45</v>
      </c>
      <c r="B98" s="27" t="s">
        <v>213</v>
      </c>
      <c r="C98" s="27" t="s">
        <v>214</v>
      </c>
      <c r="D98" s="23" t="s">
        <v>47</v>
      </c>
      <c r="E98" s="28" t="s">
        <v>215</v>
      </c>
      <c r="F98" s="29" t="s">
        <v>167</v>
      </c>
      <c r="G98" s="30">
        <v>1765.2850000000001</v>
      </c>
      <c r="H98" s="31">
        <v>0</v>
      </c>
      <c r="I98" s="31">
        <f>ROUND(ROUND(H98,2)*ROUND(G98,3),2)</f>
        <v>0</v>
      </c>
      <c r="O98">
        <f>(I98*21)/100</f>
        <v>0</v>
      </c>
      <c r="P98" t="s">
        <v>23</v>
      </c>
    </row>
    <row r="99" spans="1:18" ht="63.75" x14ac:dyDescent="0.2">
      <c r="A99" s="32" t="s">
        <v>50</v>
      </c>
      <c r="E99" s="33" t="s">
        <v>553</v>
      </c>
    </row>
    <row r="100" spans="1:18" ht="102" x14ac:dyDescent="0.2">
      <c r="A100" s="34" t="s">
        <v>52</v>
      </c>
      <c r="E100" s="35" t="s">
        <v>554</v>
      </c>
    </row>
    <row r="101" spans="1:18" ht="38.25" x14ac:dyDescent="0.2">
      <c r="A101" t="s">
        <v>54</v>
      </c>
      <c r="E101" s="33" t="s">
        <v>218</v>
      </c>
    </row>
    <row r="102" spans="1:18" x14ac:dyDescent="0.2">
      <c r="A102" s="23" t="s">
        <v>45</v>
      </c>
      <c r="B102" s="27" t="s">
        <v>219</v>
      </c>
      <c r="C102" s="27" t="s">
        <v>220</v>
      </c>
      <c r="D102" s="23" t="s">
        <v>47</v>
      </c>
      <c r="E102" s="28" t="s">
        <v>221</v>
      </c>
      <c r="F102" s="29" t="s">
        <v>167</v>
      </c>
      <c r="G102" s="30">
        <v>1316.4</v>
      </c>
      <c r="H102" s="31">
        <v>0</v>
      </c>
      <c r="I102" s="31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2" t="s">
        <v>50</v>
      </c>
      <c r="E103" s="33" t="s">
        <v>555</v>
      </c>
    </row>
    <row r="104" spans="1:18" ht="63.75" x14ac:dyDescent="0.2">
      <c r="A104" s="34" t="s">
        <v>52</v>
      </c>
      <c r="E104" s="35" t="s">
        <v>556</v>
      </c>
    </row>
    <row r="105" spans="1:18" ht="38.25" x14ac:dyDescent="0.2">
      <c r="A105" t="s">
        <v>54</v>
      </c>
      <c r="E105" s="33" t="s">
        <v>224</v>
      </c>
    </row>
    <row r="106" spans="1:18" x14ac:dyDescent="0.2">
      <c r="A106" s="23" t="s">
        <v>45</v>
      </c>
      <c r="B106" s="27" t="s">
        <v>225</v>
      </c>
      <c r="C106" s="27" t="s">
        <v>226</v>
      </c>
      <c r="D106" s="23" t="s">
        <v>47</v>
      </c>
      <c r="E106" s="28" t="s">
        <v>227</v>
      </c>
      <c r="F106" s="29" t="s">
        <v>167</v>
      </c>
      <c r="G106" s="30">
        <v>1316.4</v>
      </c>
      <c r="H106" s="31">
        <v>0</v>
      </c>
      <c r="I106" s="31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2" t="s">
        <v>50</v>
      </c>
      <c r="E107" s="33" t="s">
        <v>555</v>
      </c>
    </row>
    <row r="108" spans="1:18" ht="63.75" x14ac:dyDescent="0.2">
      <c r="A108" s="34" t="s">
        <v>52</v>
      </c>
      <c r="E108" s="35" t="s">
        <v>556</v>
      </c>
    </row>
    <row r="109" spans="1:18" ht="25.5" x14ac:dyDescent="0.2">
      <c r="A109" t="s">
        <v>54</v>
      </c>
      <c r="E109" s="33" t="s">
        <v>229</v>
      </c>
    </row>
    <row r="110" spans="1:18" ht="12.75" customHeight="1" x14ac:dyDescent="0.2">
      <c r="A110" s="11" t="s">
        <v>43</v>
      </c>
      <c r="B110" s="11"/>
      <c r="C110" s="37" t="s">
        <v>33</v>
      </c>
      <c r="D110" s="11"/>
      <c r="E110" s="25" t="s">
        <v>251</v>
      </c>
      <c r="F110" s="11"/>
      <c r="G110" s="11"/>
      <c r="H110" s="11"/>
      <c r="I110" s="38">
        <f>0+Q110</f>
        <v>0</v>
      </c>
      <c r="O110">
        <f>0+R110</f>
        <v>0</v>
      </c>
      <c r="Q110">
        <f>0+I111+I115+I119+I123+I127</f>
        <v>0</v>
      </c>
      <c r="R110">
        <f>0+O111+O115+O119+O123+O127</f>
        <v>0</v>
      </c>
    </row>
    <row r="111" spans="1:18" x14ac:dyDescent="0.2">
      <c r="A111" s="23" t="s">
        <v>45</v>
      </c>
      <c r="B111" s="27" t="s">
        <v>231</v>
      </c>
      <c r="C111" s="27" t="s">
        <v>253</v>
      </c>
      <c r="D111" s="23" t="s">
        <v>47</v>
      </c>
      <c r="E111" s="28" t="s">
        <v>254</v>
      </c>
      <c r="F111" s="29" t="s">
        <v>103</v>
      </c>
      <c r="G111" s="30">
        <v>8.141</v>
      </c>
      <c r="H111" s="31">
        <v>0</v>
      </c>
      <c r="I111" s="31">
        <f>ROUND(ROUND(H111,2)*ROUND(G111,3),2)</f>
        <v>0</v>
      </c>
      <c r="O111">
        <f>(I111*21)/100</f>
        <v>0</v>
      </c>
      <c r="P111" t="s">
        <v>23</v>
      </c>
    </row>
    <row r="112" spans="1:18" ht="38.25" x14ac:dyDescent="0.2">
      <c r="A112" s="32" t="s">
        <v>50</v>
      </c>
      <c r="E112" s="33" t="s">
        <v>255</v>
      </c>
    </row>
    <row r="113" spans="1:16" ht="204" x14ac:dyDescent="0.2">
      <c r="A113" s="34" t="s">
        <v>52</v>
      </c>
      <c r="E113" s="35" t="s">
        <v>557</v>
      </c>
    </row>
    <row r="114" spans="1:16" ht="395.25" x14ac:dyDescent="0.2">
      <c r="A114" t="s">
        <v>54</v>
      </c>
      <c r="E114" s="33" t="s">
        <v>257</v>
      </c>
    </row>
    <row r="115" spans="1:16" x14ac:dyDescent="0.2">
      <c r="A115" s="23" t="s">
        <v>45</v>
      </c>
      <c r="B115" s="27" t="s">
        <v>238</v>
      </c>
      <c r="C115" s="27" t="s">
        <v>259</v>
      </c>
      <c r="D115" s="23" t="s">
        <v>47</v>
      </c>
      <c r="E115" s="28" t="s">
        <v>260</v>
      </c>
      <c r="F115" s="29" t="s">
        <v>103</v>
      </c>
      <c r="G115" s="30">
        <v>12.513</v>
      </c>
      <c r="H115" s="31">
        <v>0</v>
      </c>
      <c r="I115" s="31">
        <f>ROUND(ROUND(H115,2)*ROUND(G115,3),2)</f>
        <v>0</v>
      </c>
      <c r="O115">
        <f>(I115*21)/100</f>
        <v>0</v>
      </c>
      <c r="P115" t="s">
        <v>23</v>
      </c>
    </row>
    <row r="116" spans="1:16" ht="38.25" x14ac:dyDescent="0.2">
      <c r="A116" s="32" t="s">
        <v>50</v>
      </c>
      <c r="E116" s="33" t="s">
        <v>558</v>
      </c>
    </row>
    <row r="117" spans="1:16" ht="76.5" x14ac:dyDescent="0.2">
      <c r="A117" s="34" t="s">
        <v>52</v>
      </c>
      <c r="E117" s="35" t="s">
        <v>559</v>
      </c>
    </row>
    <row r="118" spans="1:16" ht="38.25" x14ac:dyDescent="0.2">
      <c r="A118" t="s">
        <v>54</v>
      </c>
      <c r="E118" s="33" t="s">
        <v>263</v>
      </c>
    </row>
    <row r="119" spans="1:16" x14ac:dyDescent="0.2">
      <c r="A119" s="23" t="s">
        <v>45</v>
      </c>
      <c r="B119" s="27" t="s">
        <v>245</v>
      </c>
      <c r="C119" s="27" t="s">
        <v>271</v>
      </c>
      <c r="D119" s="23" t="s">
        <v>47</v>
      </c>
      <c r="E119" s="28" t="s">
        <v>272</v>
      </c>
      <c r="F119" s="29" t="s">
        <v>103</v>
      </c>
      <c r="G119" s="30">
        <v>16.285</v>
      </c>
      <c r="H119" s="31">
        <v>0</v>
      </c>
      <c r="I119" s="31">
        <f>ROUND(ROUND(H119,2)*ROUND(G119,3),2)</f>
        <v>0</v>
      </c>
      <c r="O119">
        <f>(I119*21)/100</f>
        <v>0</v>
      </c>
      <c r="P119" t="s">
        <v>23</v>
      </c>
    </row>
    <row r="120" spans="1:16" ht="38.25" x14ac:dyDescent="0.2">
      <c r="A120" s="32" t="s">
        <v>50</v>
      </c>
      <c r="E120" s="33" t="s">
        <v>273</v>
      </c>
    </row>
    <row r="121" spans="1:16" ht="204" x14ac:dyDescent="0.2">
      <c r="A121" s="34" t="s">
        <v>52</v>
      </c>
      <c r="E121" s="35" t="s">
        <v>560</v>
      </c>
    </row>
    <row r="122" spans="1:16" ht="102" x14ac:dyDescent="0.2">
      <c r="A122" t="s">
        <v>54</v>
      </c>
      <c r="E122" s="33" t="s">
        <v>275</v>
      </c>
    </row>
    <row r="123" spans="1:16" x14ac:dyDescent="0.2">
      <c r="A123" s="23" t="s">
        <v>45</v>
      </c>
      <c r="B123" s="27" t="s">
        <v>252</v>
      </c>
      <c r="C123" s="27" t="s">
        <v>561</v>
      </c>
      <c r="D123" s="23" t="s">
        <v>47</v>
      </c>
      <c r="E123" s="28" t="s">
        <v>562</v>
      </c>
      <c r="F123" s="29" t="s">
        <v>103</v>
      </c>
      <c r="G123" s="30">
        <v>0.9</v>
      </c>
      <c r="H123" s="31">
        <v>0</v>
      </c>
      <c r="I123" s="31">
        <f>ROUND(ROUND(H123,2)*ROUND(G123,3),2)</f>
        <v>0</v>
      </c>
      <c r="O123">
        <f>(I123*21)/100</f>
        <v>0</v>
      </c>
      <c r="P123" t="s">
        <v>23</v>
      </c>
    </row>
    <row r="124" spans="1:16" ht="38.25" x14ac:dyDescent="0.2">
      <c r="A124" s="32" t="s">
        <v>50</v>
      </c>
      <c r="E124" s="33" t="s">
        <v>563</v>
      </c>
    </row>
    <row r="125" spans="1:16" ht="38.25" x14ac:dyDescent="0.2">
      <c r="A125" s="34" t="s">
        <v>52</v>
      </c>
      <c r="E125" s="35" t="s">
        <v>564</v>
      </c>
    </row>
    <row r="126" spans="1:16" ht="63.75" x14ac:dyDescent="0.2">
      <c r="A126" t="s">
        <v>54</v>
      </c>
      <c r="E126" s="33" t="s">
        <v>565</v>
      </c>
    </row>
    <row r="127" spans="1:16" x14ac:dyDescent="0.2">
      <c r="A127" s="23" t="s">
        <v>45</v>
      </c>
      <c r="B127" s="27" t="s">
        <v>258</v>
      </c>
      <c r="C127" s="27" t="s">
        <v>566</v>
      </c>
      <c r="D127" s="23" t="s">
        <v>47</v>
      </c>
      <c r="E127" s="28" t="s">
        <v>567</v>
      </c>
      <c r="F127" s="29" t="s">
        <v>103</v>
      </c>
      <c r="G127" s="30">
        <v>9.1359999999999992</v>
      </c>
      <c r="H127" s="31">
        <v>0</v>
      </c>
      <c r="I127" s="31">
        <f>ROUND(ROUND(H127,2)*ROUND(G127,3),2)</f>
        <v>0</v>
      </c>
      <c r="O127">
        <f>(I127*21)/100</f>
        <v>0</v>
      </c>
      <c r="P127" t="s">
        <v>23</v>
      </c>
    </row>
    <row r="128" spans="1:16" ht="25.5" x14ac:dyDescent="0.2">
      <c r="A128" s="32" t="s">
        <v>50</v>
      </c>
      <c r="E128" s="33" t="s">
        <v>568</v>
      </c>
    </row>
    <row r="129" spans="1:18" ht="76.5" x14ac:dyDescent="0.2">
      <c r="A129" s="34" t="s">
        <v>52</v>
      </c>
      <c r="E129" s="35" t="s">
        <v>569</v>
      </c>
    </row>
    <row r="130" spans="1:18" ht="382.5" x14ac:dyDescent="0.2">
      <c r="A130" t="s">
        <v>54</v>
      </c>
      <c r="E130" s="33" t="s">
        <v>570</v>
      </c>
    </row>
    <row r="131" spans="1:18" ht="12.75" customHeight="1" x14ac:dyDescent="0.2">
      <c r="A131" s="11" t="s">
        <v>43</v>
      </c>
      <c r="B131" s="11"/>
      <c r="C131" s="37" t="s">
        <v>35</v>
      </c>
      <c r="D131" s="11"/>
      <c r="E131" s="25" t="s">
        <v>276</v>
      </c>
      <c r="F131" s="11"/>
      <c r="G131" s="11"/>
      <c r="H131" s="11"/>
      <c r="I131" s="38">
        <f>0+Q131</f>
        <v>0</v>
      </c>
      <c r="O131">
        <f>0+R131</f>
        <v>0</v>
      </c>
      <c r="Q131">
        <f>0+I132+I136+I140+I144+I148+I152+I156+I160+I164+I168+I172+I176+I180</f>
        <v>0</v>
      </c>
      <c r="R131">
        <f>0+O132+O136+O140+O144+O148+O152+O156+O160+O164+O168+O172+O176+O180</f>
        <v>0</v>
      </c>
    </row>
    <row r="132" spans="1:18" x14ac:dyDescent="0.2">
      <c r="A132" s="23" t="s">
        <v>45</v>
      </c>
      <c r="B132" s="27" t="s">
        <v>264</v>
      </c>
      <c r="C132" s="27" t="s">
        <v>290</v>
      </c>
      <c r="D132" s="23" t="s">
        <v>29</v>
      </c>
      <c r="E132" s="28" t="s">
        <v>291</v>
      </c>
      <c r="F132" s="29" t="s">
        <v>103</v>
      </c>
      <c r="G132" s="30">
        <v>63.46</v>
      </c>
      <c r="H132" s="31">
        <v>0</v>
      </c>
      <c r="I132" s="31">
        <f>ROUND(ROUND(H132,2)*ROUND(G132,3),2)</f>
        <v>0</v>
      </c>
      <c r="O132">
        <f>(I132*21)/100</f>
        <v>0</v>
      </c>
      <c r="P132" t="s">
        <v>23</v>
      </c>
    </row>
    <row r="133" spans="1:18" ht="63.75" x14ac:dyDescent="0.2">
      <c r="A133" s="32" t="s">
        <v>50</v>
      </c>
      <c r="E133" s="33" t="s">
        <v>571</v>
      </c>
    </row>
    <row r="134" spans="1:18" ht="63.75" x14ac:dyDescent="0.2">
      <c r="A134" s="34" t="s">
        <v>52</v>
      </c>
      <c r="E134" s="35" t="s">
        <v>572</v>
      </c>
    </row>
    <row r="135" spans="1:18" ht="51" x14ac:dyDescent="0.2">
      <c r="A135" t="s">
        <v>54</v>
      </c>
      <c r="E135" s="33" t="s">
        <v>288</v>
      </c>
    </row>
    <row r="136" spans="1:18" x14ac:dyDescent="0.2">
      <c r="A136" s="23" t="s">
        <v>45</v>
      </c>
      <c r="B136" s="27" t="s">
        <v>270</v>
      </c>
      <c r="C136" s="27" t="s">
        <v>290</v>
      </c>
      <c r="D136" s="23" t="s">
        <v>23</v>
      </c>
      <c r="E136" s="28" t="s">
        <v>291</v>
      </c>
      <c r="F136" s="29" t="s">
        <v>103</v>
      </c>
      <c r="G136" s="30">
        <v>337.32799999999997</v>
      </c>
      <c r="H136" s="31">
        <v>0</v>
      </c>
      <c r="I136" s="31">
        <f>ROUND(ROUND(H136,2)*ROUND(G136,3),2)</f>
        <v>0</v>
      </c>
      <c r="O136">
        <f>(I136*21)/100</f>
        <v>0</v>
      </c>
      <c r="P136" t="s">
        <v>23</v>
      </c>
    </row>
    <row r="137" spans="1:18" ht="51" x14ac:dyDescent="0.2">
      <c r="A137" s="32" t="s">
        <v>50</v>
      </c>
      <c r="E137" s="33" t="s">
        <v>573</v>
      </c>
    </row>
    <row r="138" spans="1:18" x14ac:dyDescent="0.2">
      <c r="A138" s="34" t="s">
        <v>52</v>
      </c>
      <c r="E138" s="35" t="s">
        <v>574</v>
      </c>
    </row>
    <row r="139" spans="1:18" ht="51" x14ac:dyDescent="0.2">
      <c r="A139" t="s">
        <v>54</v>
      </c>
      <c r="E139" s="33" t="s">
        <v>288</v>
      </c>
    </row>
    <row r="140" spans="1:18" x14ac:dyDescent="0.2">
      <c r="A140" s="23" t="s">
        <v>45</v>
      </c>
      <c r="B140" s="27" t="s">
        <v>277</v>
      </c>
      <c r="C140" s="27" t="s">
        <v>290</v>
      </c>
      <c r="D140" s="23" t="s">
        <v>22</v>
      </c>
      <c r="E140" s="28" t="s">
        <v>291</v>
      </c>
      <c r="F140" s="29" t="s">
        <v>103</v>
      </c>
      <c r="G140" s="30">
        <v>605.54399999999998</v>
      </c>
      <c r="H140" s="31">
        <v>0</v>
      </c>
      <c r="I140" s="31">
        <f>ROUND(ROUND(H140,2)*ROUND(G140,3),2)</f>
        <v>0</v>
      </c>
      <c r="O140">
        <f>(I140*21)/100</f>
        <v>0</v>
      </c>
      <c r="P140" t="s">
        <v>23</v>
      </c>
    </row>
    <row r="141" spans="1:18" ht="51" x14ac:dyDescent="0.2">
      <c r="A141" s="32" t="s">
        <v>50</v>
      </c>
      <c r="E141" s="33" t="s">
        <v>575</v>
      </c>
    </row>
    <row r="142" spans="1:18" x14ac:dyDescent="0.2">
      <c r="A142" s="34" t="s">
        <v>52</v>
      </c>
      <c r="E142" s="35" t="s">
        <v>576</v>
      </c>
    </row>
    <row r="143" spans="1:18" ht="51" x14ac:dyDescent="0.2">
      <c r="A143" t="s">
        <v>54</v>
      </c>
      <c r="E143" s="33" t="s">
        <v>288</v>
      </c>
    </row>
    <row r="144" spans="1:18" x14ac:dyDescent="0.2">
      <c r="A144" s="23" t="s">
        <v>45</v>
      </c>
      <c r="B144" s="27" t="s">
        <v>283</v>
      </c>
      <c r="C144" s="27" t="s">
        <v>577</v>
      </c>
      <c r="D144" s="23" t="s">
        <v>47</v>
      </c>
      <c r="E144" s="28" t="s">
        <v>578</v>
      </c>
      <c r="F144" s="29" t="s">
        <v>167</v>
      </c>
      <c r="G144" s="30">
        <v>14.6</v>
      </c>
      <c r="H144" s="31">
        <v>0</v>
      </c>
      <c r="I144" s="31">
        <f>ROUND(ROUND(H144,2)*ROUND(G144,3),2)</f>
        <v>0</v>
      </c>
      <c r="O144">
        <f>(I144*21)/100</f>
        <v>0</v>
      </c>
      <c r="P144" t="s">
        <v>23</v>
      </c>
    </row>
    <row r="145" spans="1:16" ht="51" x14ac:dyDescent="0.2">
      <c r="A145" s="32" t="s">
        <v>50</v>
      </c>
      <c r="E145" s="33" t="s">
        <v>579</v>
      </c>
    </row>
    <row r="146" spans="1:16" ht="25.5" x14ac:dyDescent="0.2">
      <c r="A146" s="34" t="s">
        <v>52</v>
      </c>
      <c r="E146" s="35" t="s">
        <v>580</v>
      </c>
    </row>
    <row r="147" spans="1:16" ht="102" x14ac:dyDescent="0.2">
      <c r="A147" t="s">
        <v>54</v>
      </c>
      <c r="E147" s="33" t="s">
        <v>305</v>
      </c>
    </row>
    <row r="148" spans="1:16" x14ac:dyDescent="0.2">
      <c r="A148" s="23" t="s">
        <v>45</v>
      </c>
      <c r="B148" s="27" t="s">
        <v>289</v>
      </c>
      <c r="C148" s="27" t="s">
        <v>581</v>
      </c>
      <c r="D148" s="23" t="s">
        <v>47</v>
      </c>
      <c r="E148" s="28" t="s">
        <v>582</v>
      </c>
      <c r="F148" s="29" t="s">
        <v>167</v>
      </c>
      <c r="G148" s="30">
        <v>2020.7</v>
      </c>
      <c r="H148" s="31">
        <v>0</v>
      </c>
      <c r="I148" s="31">
        <f>ROUND(ROUND(H148,2)*ROUND(G148,3),2)</f>
        <v>0</v>
      </c>
      <c r="O148">
        <f>(I148*21)/100</f>
        <v>0</v>
      </c>
      <c r="P148" t="s">
        <v>23</v>
      </c>
    </row>
    <row r="149" spans="1:16" ht="89.25" x14ac:dyDescent="0.2">
      <c r="A149" s="32" t="s">
        <v>50</v>
      </c>
      <c r="E149" s="33" t="s">
        <v>583</v>
      </c>
    </row>
    <row r="150" spans="1:16" x14ac:dyDescent="0.2">
      <c r="A150" s="34" t="s">
        <v>52</v>
      </c>
      <c r="E150" s="35" t="s">
        <v>527</v>
      </c>
    </row>
    <row r="151" spans="1:16" ht="76.5" x14ac:dyDescent="0.2">
      <c r="A151" t="s">
        <v>54</v>
      </c>
      <c r="E151" s="33" t="s">
        <v>584</v>
      </c>
    </row>
    <row r="152" spans="1:16" x14ac:dyDescent="0.2">
      <c r="A152" s="23" t="s">
        <v>45</v>
      </c>
      <c r="B152" s="27" t="s">
        <v>294</v>
      </c>
      <c r="C152" s="27" t="s">
        <v>301</v>
      </c>
      <c r="D152" s="23" t="s">
        <v>47</v>
      </c>
      <c r="E152" s="28" t="s">
        <v>302</v>
      </c>
      <c r="F152" s="29" t="s">
        <v>103</v>
      </c>
      <c r="G152" s="30">
        <v>46.8</v>
      </c>
      <c r="H152" s="31">
        <v>0</v>
      </c>
      <c r="I152" s="31">
        <f>ROUND(ROUND(H152,2)*ROUND(G152,3),2)</f>
        <v>0</v>
      </c>
      <c r="O152">
        <f>(I152*21)/100</f>
        <v>0</v>
      </c>
      <c r="P152" t="s">
        <v>23</v>
      </c>
    </row>
    <row r="153" spans="1:16" ht="38.25" x14ac:dyDescent="0.2">
      <c r="A153" s="32" t="s">
        <v>50</v>
      </c>
      <c r="E153" s="33" t="s">
        <v>585</v>
      </c>
    </row>
    <row r="154" spans="1:16" x14ac:dyDescent="0.2">
      <c r="A154" s="34" t="s">
        <v>52</v>
      </c>
      <c r="E154" s="35" t="s">
        <v>586</v>
      </c>
    </row>
    <row r="155" spans="1:16" ht="102" x14ac:dyDescent="0.2">
      <c r="A155" t="s">
        <v>54</v>
      </c>
      <c r="E155" s="33" t="s">
        <v>305</v>
      </c>
    </row>
    <row r="156" spans="1:16" x14ac:dyDescent="0.2">
      <c r="A156" s="23" t="s">
        <v>45</v>
      </c>
      <c r="B156" s="27" t="s">
        <v>297</v>
      </c>
      <c r="C156" s="27" t="s">
        <v>307</v>
      </c>
      <c r="D156" s="23" t="s">
        <v>47</v>
      </c>
      <c r="E156" s="28" t="s">
        <v>308</v>
      </c>
      <c r="F156" s="29" t="s">
        <v>167</v>
      </c>
      <c r="G156" s="30">
        <v>2020.7</v>
      </c>
      <c r="H156" s="31">
        <v>0</v>
      </c>
      <c r="I156" s="31">
        <f>ROUND(ROUND(H156,2)*ROUND(G156,3),2)</f>
        <v>0</v>
      </c>
      <c r="O156">
        <f>(I156*21)/100</f>
        <v>0</v>
      </c>
      <c r="P156" t="s">
        <v>23</v>
      </c>
    </row>
    <row r="157" spans="1:16" ht="38.25" x14ac:dyDescent="0.2">
      <c r="A157" s="32" t="s">
        <v>50</v>
      </c>
      <c r="E157" s="33" t="s">
        <v>587</v>
      </c>
    </row>
    <row r="158" spans="1:16" x14ac:dyDescent="0.2">
      <c r="A158" s="34" t="s">
        <v>52</v>
      </c>
      <c r="E158" s="35" t="s">
        <v>527</v>
      </c>
    </row>
    <row r="159" spans="1:16" ht="51" x14ac:dyDescent="0.2">
      <c r="A159" t="s">
        <v>54</v>
      </c>
      <c r="E159" s="33" t="s">
        <v>311</v>
      </c>
    </row>
    <row r="160" spans="1:16" x14ac:dyDescent="0.2">
      <c r="A160" s="23" t="s">
        <v>45</v>
      </c>
      <c r="B160" s="27" t="s">
        <v>300</v>
      </c>
      <c r="C160" s="27" t="s">
        <v>313</v>
      </c>
      <c r="D160" s="23" t="s">
        <v>47</v>
      </c>
      <c r="E160" s="28" t="s">
        <v>314</v>
      </c>
      <c r="F160" s="29" t="s">
        <v>167</v>
      </c>
      <c r="G160" s="30">
        <v>1891.72</v>
      </c>
      <c r="H160" s="31">
        <v>0</v>
      </c>
      <c r="I160" s="31">
        <f>ROUND(ROUND(H160,2)*ROUND(G160,3),2)</f>
        <v>0</v>
      </c>
      <c r="O160">
        <f>(I160*21)/100</f>
        <v>0</v>
      </c>
      <c r="P160" t="s">
        <v>23</v>
      </c>
    </row>
    <row r="161" spans="1:16" ht="51" x14ac:dyDescent="0.2">
      <c r="A161" s="32" t="s">
        <v>50</v>
      </c>
      <c r="E161" s="33" t="s">
        <v>315</v>
      </c>
    </row>
    <row r="162" spans="1:16" ht="51" x14ac:dyDescent="0.2">
      <c r="A162" s="34" t="s">
        <v>52</v>
      </c>
      <c r="E162" s="35" t="s">
        <v>588</v>
      </c>
    </row>
    <row r="163" spans="1:16" ht="51" x14ac:dyDescent="0.2">
      <c r="A163" t="s">
        <v>54</v>
      </c>
      <c r="E163" s="33" t="s">
        <v>311</v>
      </c>
    </row>
    <row r="164" spans="1:16" x14ac:dyDescent="0.2">
      <c r="A164" s="23" t="s">
        <v>45</v>
      </c>
      <c r="B164" s="27" t="s">
        <v>306</v>
      </c>
      <c r="C164" s="27" t="s">
        <v>318</v>
      </c>
      <c r="D164" s="23" t="s">
        <v>47</v>
      </c>
      <c r="E164" s="28" t="s">
        <v>319</v>
      </c>
      <c r="F164" s="29" t="s">
        <v>167</v>
      </c>
      <c r="G164" s="30">
        <v>495.93</v>
      </c>
      <c r="H164" s="31">
        <v>0</v>
      </c>
      <c r="I164" s="31">
        <f>ROUND(ROUND(H164,2)*ROUND(G164,3),2)</f>
        <v>0</v>
      </c>
      <c r="O164">
        <f>(I164*21)/100</f>
        <v>0</v>
      </c>
      <c r="P164" t="s">
        <v>23</v>
      </c>
    </row>
    <row r="165" spans="1:16" ht="51" x14ac:dyDescent="0.2">
      <c r="A165" s="32" t="s">
        <v>50</v>
      </c>
      <c r="E165" s="33" t="s">
        <v>589</v>
      </c>
    </row>
    <row r="166" spans="1:16" ht="51" x14ac:dyDescent="0.2">
      <c r="A166" s="34" t="s">
        <v>52</v>
      </c>
      <c r="E166" s="35" t="s">
        <v>590</v>
      </c>
    </row>
    <row r="167" spans="1:16" ht="51" x14ac:dyDescent="0.2">
      <c r="A167" t="s">
        <v>54</v>
      </c>
      <c r="E167" s="33" t="s">
        <v>311</v>
      </c>
    </row>
    <row r="168" spans="1:16" x14ac:dyDescent="0.2">
      <c r="A168" s="23" t="s">
        <v>45</v>
      </c>
      <c r="B168" s="27" t="s">
        <v>312</v>
      </c>
      <c r="C168" s="27" t="s">
        <v>591</v>
      </c>
      <c r="D168" s="23" t="s">
        <v>47</v>
      </c>
      <c r="E168" s="28" t="s">
        <v>592</v>
      </c>
      <c r="F168" s="29" t="s">
        <v>167</v>
      </c>
      <c r="G168" s="30">
        <v>73</v>
      </c>
      <c r="H168" s="31">
        <v>0</v>
      </c>
      <c r="I168" s="31">
        <f>ROUND(ROUND(H168,2)*ROUND(G168,3),2)</f>
        <v>0</v>
      </c>
      <c r="O168">
        <f>(I168*21)/100</f>
        <v>0</v>
      </c>
      <c r="P168" t="s">
        <v>23</v>
      </c>
    </row>
    <row r="169" spans="1:16" ht="51" x14ac:dyDescent="0.2">
      <c r="A169" s="32" t="s">
        <v>50</v>
      </c>
      <c r="E169" s="33" t="s">
        <v>593</v>
      </c>
    </row>
    <row r="170" spans="1:16" ht="25.5" x14ac:dyDescent="0.2">
      <c r="A170" s="34" t="s">
        <v>52</v>
      </c>
      <c r="E170" s="35" t="s">
        <v>594</v>
      </c>
    </row>
    <row r="171" spans="1:16" ht="51" x14ac:dyDescent="0.2">
      <c r="A171" t="s">
        <v>54</v>
      </c>
      <c r="E171" s="33" t="s">
        <v>311</v>
      </c>
    </row>
    <row r="172" spans="1:16" x14ac:dyDescent="0.2">
      <c r="A172" s="23" t="s">
        <v>45</v>
      </c>
      <c r="B172" s="27" t="s">
        <v>317</v>
      </c>
      <c r="C172" s="27" t="s">
        <v>595</v>
      </c>
      <c r="D172" s="23" t="s">
        <v>47</v>
      </c>
      <c r="E172" s="28" t="s">
        <v>596</v>
      </c>
      <c r="F172" s="29" t="s">
        <v>103</v>
      </c>
      <c r="G172" s="30">
        <v>13.978</v>
      </c>
      <c r="H172" s="31">
        <v>0</v>
      </c>
      <c r="I172" s="31">
        <f>ROUND(ROUND(H172,2)*ROUND(G172,3),2)</f>
        <v>0</v>
      </c>
      <c r="O172">
        <f>(I172*21)/100</f>
        <v>0</v>
      </c>
      <c r="P172" t="s">
        <v>23</v>
      </c>
    </row>
    <row r="173" spans="1:16" ht="38.25" x14ac:dyDescent="0.2">
      <c r="A173" s="32" t="s">
        <v>50</v>
      </c>
      <c r="E173" s="33" t="s">
        <v>597</v>
      </c>
    </row>
    <row r="174" spans="1:16" x14ac:dyDescent="0.2">
      <c r="A174" s="34" t="s">
        <v>52</v>
      </c>
      <c r="E174" s="35" t="s">
        <v>598</v>
      </c>
    </row>
    <row r="175" spans="1:16" ht="140.25" x14ac:dyDescent="0.2">
      <c r="A175" t="s">
        <v>54</v>
      </c>
      <c r="E175" s="33" t="s">
        <v>327</v>
      </c>
    </row>
    <row r="176" spans="1:16" x14ac:dyDescent="0.2">
      <c r="A176" s="23" t="s">
        <v>45</v>
      </c>
      <c r="B176" s="27" t="s">
        <v>322</v>
      </c>
      <c r="C176" s="27" t="s">
        <v>323</v>
      </c>
      <c r="D176" s="23" t="s">
        <v>47</v>
      </c>
      <c r="E176" s="28" t="s">
        <v>324</v>
      </c>
      <c r="F176" s="29" t="s">
        <v>167</v>
      </c>
      <c r="G176" s="30">
        <v>1891.72</v>
      </c>
      <c r="H176" s="31">
        <v>0</v>
      </c>
      <c r="I176" s="31">
        <f>ROUND(ROUND(H176,2)*ROUND(G176,3),2)</f>
        <v>0</v>
      </c>
      <c r="O176">
        <f>(I176*21)/100</f>
        <v>0</v>
      </c>
      <c r="P176" t="s">
        <v>23</v>
      </c>
    </row>
    <row r="177" spans="1:18" ht="51" x14ac:dyDescent="0.2">
      <c r="A177" s="32" t="s">
        <v>50</v>
      </c>
      <c r="E177" s="33" t="s">
        <v>599</v>
      </c>
    </row>
    <row r="178" spans="1:18" ht="51" x14ac:dyDescent="0.2">
      <c r="A178" s="34" t="s">
        <v>52</v>
      </c>
      <c r="E178" s="35" t="s">
        <v>600</v>
      </c>
    </row>
    <row r="179" spans="1:18" ht="140.25" x14ac:dyDescent="0.2">
      <c r="A179" t="s">
        <v>54</v>
      </c>
      <c r="E179" s="33" t="s">
        <v>327</v>
      </c>
    </row>
    <row r="180" spans="1:18" ht="25.5" x14ac:dyDescent="0.2">
      <c r="A180" s="23" t="s">
        <v>45</v>
      </c>
      <c r="B180" s="27" t="s">
        <v>328</v>
      </c>
      <c r="C180" s="27" t="s">
        <v>329</v>
      </c>
      <c r="D180" s="23" t="s">
        <v>47</v>
      </c>
      <c r="E180" s="28" t="s">
        <v>330</v>
      </c>
      <c r="F180" s="29" t="s">
        <v>167</v>
      </c>
      <c r="G180" s="30">
        <v>1943.82</v>
      </c>
      <c r="H180" s="31">
        <v>0</v>
      </c>
      <c r="I180" s="31">
        <f>ROUND(ROUND(H180,2)*ROUND(G180,3),2)</f>
        <v>0</v>
      </c>
      <c r="O180">
        <f>(I180*21)/100</f>
        <v>0</v>
      </c>
      <c r="P180" t="s">
        <v>23</v>
      </c>
    </row>
    <row r="181" spans="1:18" ht="63.75" x14ac:dyDescent="0.2">
      <c r="A181" s="32" t="s">
        <v>50</v>
      </c>
      <c r="E181" s="33" t="s">
        <v>331</v>
      </c>
    </row>
    <row r="182" spans="1:18" ht="51" x14ac:dyDescent="0.2">
      <c r="A182" s="34" t="s">
        <v>52</v>
      </c>
      <c r="E182" s="35" t="s">
        <v>601</v>
      </c>
    </row>
    <row r="183" spans="1:18" ht="140.25" x14ac:dyDescent="0.2">
      <c r="A183" t="s">
        <v>54</v>
      </c>
      <c r="E183" s="33" t="s">
        <v>327</v>
      </c>
    </row>
    <row r="184" spans="1:18" ht="12.75" customHeight="1" x14ac:dyDescent="0.2">
      <c r="A184" s="11" t="s">
        <v>43</v>
      </c>
      <c r="B184" s="11"/>
      <c r="C184" s="37" t="s">
        <v>69</v>
      </c>
      <c r="D184" s="11"/>
      <c r="E184" s="25" t="s">
        <v>339</v>
      </c>
      <c r="F184" s="11"/>
      <c r="G184" s="11"/>
      <c r="H184" s="11"/>
      <c r="I184" s="38">
        <f>0+Q184</f>
        <v>0</v>
      </c>
      <c r="O184">
        <f>0+R184</f>
        <v>0</v>
      </c>
      <c r="Q184">
        <f>0+I185</f>
        <v>0</v>
      </c>
      <c r="R184">
        <f>0+O185</f>
        <v>0</v>
      </c>
    </row>
    <row r="185" spans="1:18" x14ac:dyDescent="0.2">
      <c r="A185" s="23" t="s">
        <v>45</v>
      </c>
      <c r="B185" s="27" t="s">
        <v>333</v>
      </c>
      <c r="C185" s="27" t="s">
        <v>341</v>
      </c>
      <c r="D185" s="23" t="s">
        <v>47</v>
      </c>
      <c r="E185" s="28" t="s">
        <v>342</v>
      </c>
      <c r="F185" s="29" t="s">
        <v>133</v>
      </c>
      <c r="G185" s="30">
        <v>30</v>
      </c>
      <c r="H185" s="31">
        <v>0</v>
      </c>
      <c r="I185" s="31">
        <f>ROUND(ROUND(H185,2)*ROUND(G185,3),2)</f>
        <v>0</v>
      </c>
      <c r="O185">
        <f>(I185*21)/100</f>
        <v>0</v>
      </c>
      <c r="P185" t="s">
        <v>23</v>
      </c>
    </row>
    <row r="186" spans="1:18" ht="38.25" x14ac:dyDescent="0.2">
      <c r="A186" s="32" t="s">
        <v>50</v>
      </c>
      <c r="E186" s="33" t="s">
        <v>602</v>
      </c>
    </row>
    <row r="187" spans="1:18" x14ac:dyDescent="0.2">
      <c r="A187" s="34" t="s">
        <v>52</v>
      </c>
      <c r="E187" s="35" t="s">
        <v>603</v>
      </c>
    </row>
    <row r="188" spans="1:18" ht="102" x14ac:dyDescent="0.2">
      <c r="A188" t="s">
        <v>54</v>
      </c>
      <c r="E188" s="33" t="s">
        <v>345</v>
      </c>
    </row>
    <row r="189" spans="1:18" ht="12.75" customHeight="1" x14ac:dyDescent="0.2">
      <c r="A189" s="11" t="s">
        <v>43</v>
      </c>
      <c r="B189" s="11"/>
      <c r="C189" s="37" t="s">
        <v>75</v>
      </c>
      <c r="D189" s="11"/>
      <c r="E189" s="25" t="s">
        <v>346</v>
      </c>
      <c r="F189" s="11"/>
      <c r="G189" s="11"/>
      <c r="H189" s="11"/>
      <c r="I189" s="38">
        <f>0+Q189</f>
        <v>0</v>
      </c>
      <c r="O189">
        <f>0+R189</f>
        <v>0</v>
      </c>
      <c r="Q189">
        <f>0+I190</f>
        <v>0</v>
      </c>
      <c r="R189">
        <f>0+O190</f>
        <v>0</v>
      </c>
    </row>
    <row r="190" spans="1:18" x14ac:dyDescent="0.2">
      <c r="A190" s="23" t="s">
        <v>45</v>
      </c>
      <c r="B190" s="27" t="s">
        <v>340</v>
      </c>
      <c r="C190" s="27" t="s">
        <v>604</v>
      </c>
      <c r="D190" s="23" t="s">
        <v>47</v>
      </c>
      <c r="E190" s="28" t="s">
        <v>605</v>
      </c>
      <c r="F190" s="29" t="s">
        <v>103</v>
      </c>
      <c r="G190" s="30">
        <v>4.984</v>
      </c>
      <c r="H190" s="31">
        <v>0</v>
      </c>
      <c r="I190" s="31">
        <f>ROUND(ROUND(H190,2)*ROUND(G190,3),2)</f>
        <v>0</v>
      </c>
      <c r="O190">
        <f>(I190*21)/100</f>
        <v>0</v>
      </c>
      <c r="P190" t="s">
        <v>23</v>
      </c>
    </row>
    <row r="191" spans="1:18" ht="51" x14ac:dyDescent="0.2">
      <c r="A191" s="32" t="s">
        <v>50</v>
      </c>
      <c r="E191" s="33" t="s">
        <v>606</v>
      </c>
    </row>
    <row r="192" spans="1:18" ht="38.25" x14ac:dyDescent="0.2">
      <c r="A192" s="34" t="s">
        <v>52</v>
      </c>
      <c r="E192" s="35" t="s">
        <v>607</v>
      </c>
    </row>
    <row r="193" spans="1:18" ht="369.75" x14ac:dyDescent="0.2">
      <c r="A193" t="s">
        <v>54</v>
      </c>
      <c r="E193" s="33" t="s">
        <v>608</v>
      </c>
    </row>
    <row r="194" spans="1:18" ht="12.75" customHeight="1" x14ac:dyDescent="0.2">
      <c r="A194" s="11" t="s">
        <v>43</v>
      </c>
      <c r="B194" s="11"/>
      <c r="C194" s="37" t="s">
        <v>40</v>
      </c>
      <c r="D194" s="11"/>
      <c r="E194" s="25" t="s">
        <v>376</v>
      </c>
      <c r="F194" s="11"/>
      <c r="G194" s="11"/>
      <c r="H194" s="11"/>
      <c r="I194" s="38">
        <f>0+Q194</f>
        <v>0</v>
      </c>
      <c r="O194">
        <f>0+R194</f>
        <v>0</v>
      </c>
      <c r="Q194">
        <f>0+I195+I199+I203+I207+I211+I215+I219+I223+I227+I231+I235+I239+I243+I247+I251+I255+I259</f>
        <v>0</v>
      </c>
      <c r="R194">
        <f>0+O195+O199+O203+O207+O211+O215+O219+O223+O227+O231+O235+O239+O243+O247+O251+O255+O259</f>
        <v>0</v>
      </c>
    </row>
    <row r="195" spans="1:18" x14ac:dyDescent="0.2">
      <c r="A195" s="23" t="s">
        <v>45</v>
      </c>
      <c r="B195" s="27" t="s">
        <v>347</v>
      </c>
      <c r="C195" s="27" t="s">
        <v>390</v>
      </c>
      <c r="D195" s="23" t="s">
        <v>29</v>
      </c>
      <c r="E195" s="28" t="s">
        <v>391</v>
      </c>
      <c r="F195" s="29" t="s">
        <v>361</v>
      </c>
      <c r="G195" s="30">
        <v>36</v>
      </c>
      <c r="H195" s="31">
        <v>0</v>
      </c>
      <c r="I195" s="31">
        <f>ROUND(ROUND(H195,2)*ROUND(G195,3),2)</f>
        <v>0</v>
      </c>
      <c r="O195">
        <f>(I195*21)/100</f>
        <v>0</v>
      </c>
      <c r="P195" t="s">
        <v>23</v>
      </c>
    </row>
    <row r="196" spans="1:18" ht="38.25" x14ac:dyDescent="0.2">
      <c r="A196" s="32" t="s">
        <v>50</v>
      </c>
      <c r="E196" s="33" t="s">
        <v>392</v>
      </c>
    </row>
    <row r="197" spans="1:18" x14ac:dyDescent="0.2">
      <c r="A197" s="34" t="s">
        <v>52</v>
      </c>
      <c r="E197" s="35" t="s">
        <v>609</v>
      </c>
    </row>
    <row r="198" spans="1:18" ht="51" x14ac:dyDescent="0.2">
      <c r="A198" t="s">
        <v>54</v>
      </c>
      <c r="E198" s="33" t="s">
        <v>394</v>
      </c>
    </row>
    <row r="199" spans="1:18" x14ac:dyDescent="0.2">
      <c r="A199" s="23" t="s">
        <v>45</v>
      </c>
      <c r="B199" s="27" t="s">
        <v>352</v>
      </c>
      <c r="C199" s="27" t="s">
        <v>390</v>
      </c>
      <c r="D199" s="23" t="s">
        <v>23</v>
      </c>
      <c r="E199" s="28" t="s">
        <v>391</v>
      </c>
      <c r="F199" s="29" t="s">
        <v>361</v>
      </c>
      <c r="G199" s="30">
        <v>4</v>
      </c>
      <c r="H199" s="31">
        <v>0</v>
      </c>
      <c r="I199" s="31">
        <f>ROUND(ROUND(H199,2)*ROUND(G199,3),2)</f>
        <v>0</v>
      </c>
      <c r="O199">
        <f>(I199*21)/100</f>
        <v>0</v>
      </c>
      <c r="P199" t="s">
        <v>23</v>
      </c>
    </row>
    <row r="200" spans="1:18" ht="38.25" x14ac:dyDescent="0.2">
      <c r="A200" s="32" t="s">
        <v>50</v>
      </c>
      <c r="E200" s="33" t="s">
        <v>396</v>
      </c>
    </row>
    <row r="201" spans="1:18" x14ac:dyDescent="0.2">
      <c r="A201" s="34" t="s">
        <v>52</v>
      </c>
      <c r="E201" s="35" t="s">
        <v>393</v>
      </c>
    </row>
    <row r="202" spans="1:18" ht="51" x14ac:dyDescent="0.2">
      <c r="A202" t="s">
        <v>54</v>
      </c>
      <c r="E202" s="33" t="s">
        <v>394</v>
      </c>
    </row>
    <row r="203" spans="1:18" x14ac:dyDescent="0.2">
      <c r="A203" s="23" t="s">
        <v>45</v>
      </c>
      <c r="B203" s="27" t="s">
        <v>358</v>
      </c>
      <c r="C203" s="27" t="s">
        <v>399</v>
      </c>
      <c r="D203" s="23" t="s">
        <v>47</v>
      </c>
      <c r="E203" s="28" t="s">
        <v>400</v>
      </c>
      <c r="F203" s="29" t="s">
        <v>361</v>
      </c>
      <c r="G203" s="30">
        <v>36</v>
      </c>
      <c r="H203" s="31">
        <v>0</v>
      </c>
      <c r="I203" s="31">
        <f>ROUND(ROUND(H203,2)*ROUND(G203,3),2)</f>
        <v>0</v>
      </c>
      <c r="O203">
        <f>(I203*21)/100</f>
        <v>0</v>
      </c>
      <c r="P203" t="s">
        <v>23</v>
      </c>
    </row>
    <row r="204" spans="1:18" ht="25.5" x14ac:dyDescent="0.2">
      <c r="A204" s="32" t="s">
        <v>50</v>
      </c>
      <c r="E204" s="33" t="s">
        <v>401</v>
      </c>
    </row>
    <row r="205" spans="1:18" x14ac:dyDescent="0.2">
      <c r="A205" s="34" t="s">
        <v>52</v>
      </c>
      <c r="E205" s="35" t="s">
        <v>609</v>
      </c>
    </row>
    <row r="206" spans="1:18" ht="51" x14ac:dyDescent="0.2">
      <c r="A206" t="s">
        <v>54</v>
      </c>
      <c r="E206" s="33" t="s">
        <v>394</v>
      </c>
    </row>
    <row r="207" spans="1:18" ht="25.5" x14ac:dyDescent="0.2">
      <c r="A207" s="23" t="s">
        <v>45</v>
      </c>
      <c r="B207" s="27" t="s">
        <v>365</v>
      </c>
      <c r="C207" s="27" t="s">
        <v>403</v>
      </c>
      <c r="D207" s="23" t="s">
        <v>47</v>
      </c>
      <c r="E207" s="28" t="s">
        <v>404</v>
      </c>
      <c r="F207" s="29" t="s">
        <v>361</v>
      </c>
      <c r="G207" s="30">
        <v>2</v>
      </c>
      <c r="H207" s="31">
        <v>0</v>
      </c>
      <c r="I207" s="31">
        <f>ROUND(ROUND(H207,2)*ROUND(G207,3),2)</f>
        <v>0</v>
      </c>
      <c r="O207">
        <f>(I207*21)/100</f>
        <v>0</v>
      </c>
      <c r="P207" t="s">
        <v>23</v>
      </c>
    </row>
    <row r="208" spans="1:18" ht="25.5" x14ac:dyDescent="0.2">
      <c r="A208" s="32" t="s">
        <v>50</v>
      </c>
      <c r="E208" s="33" t="s">
        <v>405</v>
      </c>
    </row>
    <row r="209" spans="1:16" x14ac:dyDescent="0.2">
      <c r="A209" s="34" t="s">
        <v>52</v>
      </c>
      <c r="E209" s="35" t="s">
        <v>397</v>
      </c>
    </row>
    <row r="210" spans="1:16" ht="25.5" x14ac:dyDescent="0.2">
      <c r="A210" t="s">
        <v>54</v>
      </c>
      <c r="E210" s="33" t="s">
        <v>407</v>
      </c>
    </row>
    <row r="211" spans="1:16" ht="25.5" x14ac:dyDescent="0.2">
      <c r="A211" s="23" t="s">
        <v>45</v>
      </c>
      <c r="B211" s="27" t="s">
        <v>371</v>
      </c>
      <c r="C211" s="27" t="s">
        <v>409</v>
      </c>
      <c r="D211" s="23" t="s">
        <v>47</v>
      </c>
      <c r="E211" s="28" t="s">
        <v>410</v>
      </c>
      <c r="F211" s="29" t="s">
        <v>361</v>
      </c>
      <c r="G211" s="30">
        <v>2</v>
      </c>
      <c r="H211" s="31">
        <v>0</v>
      </c>
      <c r="I211" s="31">
        <f>ROUND(ROUND(H211,2)*ROUND(G211,3),2)</f>
        <v>0</v>
      </c>
      <c r="O211">
        <f>(I211*21)/100</f>
        <v>0</v>
      </c>
      <c r="P211" t="s">
        <v>23</v>
      </c>
    </row>
    <row r="212" spans="1:16" ht="25.5" x14ac:dyDescent="0.2">
      <c r="A212" s="32" t="s">
        <v>50</v>
      </c>
      <c r="E212" s="33" t="s">
        <v>411</v>
      </c>
    </row>
    <row r="213" spans="1:16" x14ac:dyDescent="0.2">
      <c r="A213" s="34" t="s">
        <v>52</v>
      </c>
      <c r="E213" s="35" t="s">
        <v>397</v>
      </c>
    </row>
    <row r="214" spans="1:16" ht="38.25" x14ac:dyDescent="0.2">
      <c r="A214" t="s">
        <v>54</v>
      </c>
      <c r="E214" s="33" t="s">
        <v>413</v>
      </c>
    </row>
    <row r="215" spans="1:16" ht="25.5" x14ac:dyDescent="0.2">
      <c r="A215" s="23" t="s">
        <v>45</v>
      </c>
      <c r="B215" s="27" t="s">
        <v>377</v>
      </c>
      <c r="C215" s="27" t="s">
        <v>419</v>
      </c>
      <c r="D215" s="23" t="s">
        <v>47</v>
      </c>
      <c r="E215" s="28" t="s">
        <v>420</v>
      </c>
      <c r="F215" s="29" t="s">
        <v>361</v>
      </c>
      <c r="G215" s="30">
        <v>1</v>
      </c>
      <c r="H215" s="31">
        <v>0</v>
      </c>
      <c r="I215" s="31">
        <f>ROUND(ROUND(H215,2)*ROUND(G215,3),2)</f>
        <v>0</v>
      </c>
      <c r="O215">
        <f>(I215*21)/100</f>
        <v>0</v>
      </c>
      <c r="P215" t="s">
        <v>23</v>
      </c>
    </row>
    <row r="216" spans="1:16" ht="25.5" x14ac:dyDescent="0.2">
      <c r="A216" s="32" t="s">
        <v>50</v>
      </c>
      <c r="E216" s="33" t="s">
        <v>421</v>
      </c>
    </row>
    <row r="217" spans="1:16" x14ac:dyDescent="0.2">
      <c r="A217" s="34" t="s">
        <v>52</v>
      </c>
      <c r="E217" s="35" t="s">
        <v>53</v>
      </c>
    </row>
    <row r="218" spans="1:16" ht="38.25" x14ac:dyDescent="0.2">
      <c r="A218" t="s">
        <v>54</v>
      </c>
      <c r="E218" s="33" t="s">
        <v>423</v>
      </c>
    </row>
    <row r="219" spans="1:16" x14ac:dyDescent="0.2">
      <c r="A219" s="23" t="s">
        <v>45</v>
      </c>
      <c r="B219" s="27" t="s">
        <v>383</v>
      </c>
      <c r="C219" s="27" t="s">
        <v>425</v>
      </c>
      <c r="D219" s="23" t="s">
        <v>47</v>
      </c>
      <c r="E219" s="28" t="s">
        <v>426</v>
      </c>
      <c r="F219" s="29" t="s">
        <v>361</v>
      </c>
      <c r="G219" s="30">
        <v>1</v>
      </c>
      <c r="H219" s="31">
        <v>0</v>
      </c>
      <c r="I219" s="31">
        <f>ROUND(ROUND(H219,2)*ROUND(G219,3),2)</f>
        <v>0</v>
      </c>
      <c r="O219">
        <f>(I219*21)/100</f>
        <v>0</v>
      </c>
      <c r="P219" t="s">
        <v>23</v>
      </c>
    </row>
    <row r="220" spans="1:16" ht="25.5" x14ac:dyDescent="0.2">
      <c r="A220" s="32" t="s">
        <v>50</v>
      </c>
      <c r="E220" s="33" t="s">
        <v>427</v>
      </c>
    </row>
    <row r="221" spans="1:16" x14ac:dyDescent="0.2">
      <c r="A221" s="34" t="s">
        <v>52</v>
      </c>
      <c r="E221" s="35" t="s">
        <v>53</v>
      </c>
    </row>
    <row r="222" spans="1:16" ht="38.25" x14ac:dyDescent="0.2">
      <c r="A222" t="s">
        <v>54</v>
      </c>
      <c r="E222" s="33" t="s">
        <v>413</v>
      </c>
    </row>
    <row r="223" spans="1:16" ht="25.5" x14ac:dyDescent="0.2">
      <c r="A223" s="23" t="s">
        <v>45</v>
      </c>
      <c r="B223" s="27" t="s">
        <v>389</v>
      </c>
      <c r="C223" s="27" t="s">
        <v>430</v>
      </c>
      <c r="D223" s="23" t="s">
        <v>47</v>
      </c>
      <c r="E223" s="28" t="s">
        <v>431</v>
      </c>
      <c r="F223" s="29" t="s">
        <v>167</v>
      </c>
      <c r="G223" s="30">
        <v>83.5</v>
      </c>
      <c r="H223" s="31">
        <v>0</v>
      </c>
      <c r="I223" s="31">
        <f>ROUND(ROUND(H223,2)*ROUND(G223,3),2)</f>
        <v>0</v>
      </c>
      <c r="O223">
        <f>(I223*21)/100</f>
        <v>0</v>
      </c>
      <c r="P223" t="s">
        <v>23</v>
      </c>
    </row>
    <row r="224" spans="1:16" x14ac:dyDescent="0.2">
      <c r="A224" s="32" t="s">
        <v>50</v>
      </c>
      <c r="E224" s="33" t="s">
        <v>432</v>
      </c>
    </row>
    <row r="225" spans="1:16" ht="25.5" x14ac:dyDescent="0.2">
      <c r="A225" s="34" t="s">
        <v>52</v>
      </c>
      <c r="E225" s="35" t="s">
        <v>610</v>
      </c>
    </row>
    <row r="226" spans="1:16" ht="38.25" x14ac:dyDescent="0.2">
      <c r="A226" t="s">
        <v>54</v>
      </c>
      <c r="E226" s="33" t="s">
        <v>434</v>
      </c>
    </row>
    <row r="227" spans="1:16" ht="25.5" x14ac:dyDescent="0.2">
      <c r="A227" s="23" t="s">
        <v>45</v>
      </c>
      <c r="B227" s="27" t="s">
        <v>395</v>
      </c>
      <c r="C227" s="27" t="s">
        <v>436</v>
      </c>
      <c r="D227" s="23" t="s">
        <v>47</v>
      </c>
      <c r="E227" s="28" t="s">
        <v>437</v>
      </c>
      <c r="F227" s="29" t="s">
        <v>167</v>
      </c>
      <c r="G227" s="30">
        <v>83.5</v>
      </c>
      <c r="H227" s="31">
        <v>0</v>
      </c>
      <c r="I227" s="31">
        <f>ROUND(ROUND(H227,2)*ROUND(G227,3),2)</f>
        <v>0</v>
      </c>
      <c r="O227">
        <f>(I227*21)/100</f>
        <v>0</v>
      </c>
      <c r="P227" t="s">
        <v>23</v>
      </c>
    </row>
    <row r="228" spans="1:16" x14ac:dyDescent="0.2">
      <c r="A228" s="32" t="s">
        <v>50</v>
      </c>
      <c r="E228" s="33" t="s">
        <v>432</v>
      </c>
    </row>
    <row r="229" spans="1:16" ht="25.5" x14ac:dyDescent="0.2">
      <c r="A229" s="34" t="s">
        <v>52</v>
      </c>
      <c r="E229" s="35" t="s">
        <v>610</v>
      </c>
    </row>
    <row r="230" spans="1:16" ht="38.25" x14ac:dyDescent="0.2">
      <c r="A230" t="s">
        <v>54</v>
      </c>
      <c r="E230" s="33" t="s">
        <v>434</v>
      </c>
    </row>
    <row r="231" spans="1:16" x14ac:dyDescent="0.2">
      <c r="A231" s="23" t="s">
        <v>45</v>
      </c>
      <c r="B231" s="27" t="s">
        <v>398</v>
      </c>
      <c r="C231" s="27" t="s">
        <v>473</v>
      </c>
      <c r="D231" s="23" t="s">
        <v>47</v>
      </c>
      <c r="E231" s="28" t="s">
        <v>474</v>
      </c>
      <c r="F231" s="29" t="s">
        <v>133</v>
      </c>
      <c r="G231" s="30">
        <v>37.4</v>
      </c>
      <c r="H231" s="31">
        <v>0</v>
      </c>
      <c r="I231" s="31">
        <f>ROUND(ROUND(H231,2)*ROUND(G231,3),2)</f>
        <v>0</v>
      </c>
      <c r="O231">
        <f>(I231*21)/100</f>
        <v>0</v>
      </c>
      <c r="P231" t="s">
        <v>23</v>
      </c>
    </row>
    <row r="232" spans="1:16" ht="51" x14ac:dyDescent="0.2">
      <c r="A232" s="32" t="s">
        <v>50</v>
      </c>
      <c r="E232" s="33" t="s">
        <v>611</v>
      </c>
    </row>
    <row r="233" spans="1:16" x14ac:dyDescent="0.2">
      <c r="A233" s="34" t="s">
        <v>52</v>
      </c>
      <c r="E233" s="35" t="s">
        <v>612</v>
      </c>
    </row>
    <row r="234" spans="1:16" ht="63.75" x14ac:dyDescent="0.2">
      <c r="A234" t="s">
        <v>54</v>
      </c>
      <c r="E234" s="33" t="s">
        <v>477</v>
      </c>
    </row>
    <row r="235" spans="1:16" x14ac:dyDescent="0.2">
      <c r="A235" s="23" t="s">
        <v>45</v>
      </c>
      <c r="B235" s="27" t="s">
        <v>402</v>
      </c>
      <c r="C235" s="27" t="s">
        <v>613</v>
      </c>
      <c r="D235" s="23" t="s">
        <v>47</v>
      </c>
      <c r="E235" s="28" t="s">
        <v>614</v>
      </c>
      <c r="F235" s="29" t="s">
        <v>133</v>
      </c>
      <c r="G235" s="30">
        <v>50.5</v>
      </c>
      <c r="H235" s="31">
        <v>0</v>
      </c>
      <c r="I235" s="31">
        <f>ROUND(ROUND(H235,2)*ROUND(G235,3),2)</f>
        <v>0</v>
      </c>
      <c r="O235">
        <f>(I235*21)/100</f>
        <v>0</v>
      </c>
      <c r="P235" t="s">
        <v>23</v>
      </c>
    </row>
    <row r="236" spans="1:16" ht="38.25" x14ac:dyDescent="0.2">
      <c r="A236" s="32" t="s">
        <v>50</v>
      </c>
      <c r="E236" s="33" t="s">
        <v>615</v>
      </c>
    </row>
    <row r="237" spans="1:16" ht="25.5" x14ac:dyDescent="0.2">
      <c r="A237" s="34" t="s">
        <v>52</v>
      </c>
      <c r="E237" s="35" t="s">
        <v>616</v>
      </c>
    </row>
    <row r="238" spans="1:16" ht="63.75" x14ac:dyDescent="0.2">
      <c r="A238" t="s">
        <v>54</v>
      </c>
      <c r="E238" s="33" t="s">
        <v>617</v>
      </c>
    </row>
    <row r="239" spans="1:16" x14ac:dyDescent="0.2">
      <c r="A239" s="23" t="s">
        <v>45</v>
      </c>
      <c r="B239" s="27" t="s">
        <v>408</v>
      </c>
      <c r="C239" s="27" t="s">
        <v>618</v>
      </c>
      <c r="D239" s="23" t="s">
        <v>47</v>
      </c>
      <c r="E239" s="28" t="s">
        <v>619</v>
      </c>
      <c r="F239" s="29" t="s">
        <v>133</v>
      </c>
      <c r="G239" s="30">
        <v>10.35</v>
      </c>
      <c r="H239" s="31">
        <v>0</v>
      </c>
      <c r="I239" s="31">
        <f>ROUND(ROUND(H239,2)*ROUND(G239,3),2)</f>
        <v>0</v>
      </c>
      <c r="O239">
        <f>(I239*21)/100</f>
        <v>0</v>
      </c>
      <c r="P239" t="s">
        <v>23</v>
      </c>
    </row>
    <row r="240" spans="1:16" ht="38.25" x14ac:dyDescent="0.2">
      <c r="A240" s="32" t="s">
        <v>50</v>
      </c>
      <c r="E240" s="33" t="s">
        <v>620</v>
      </c>
    </row>
    <row r="241" spans="1:16" ht="25.5" x14ac:dyDescent="0.2">
      <c r="A241" s="34" t="s">
        <v>52</v>
      </c>
      <c r="E241" s="35" t="s">
        <v>621</v>
      </c>
    </row>
    <row r="242" spans="1:16" ht="63.75" x14ac:dyDescent="0.2">
      <c r="A242" t="s">
        <v>54</v>
      </c>
      <c r="E242" s="33" t="s">
        <v>617</v>
      </c>
    </row>
    <row r="243" spans="1:16" x14ac:dyDescent="0.2">
      <c r="A243" s="23" t="s">
        <v>45</v>
      </c>
      <c r="B243" s="27" t="s">
        <v>414</v>
      </c>
      <c r="C243" s="27" t="s">
        <v>479</v>
      </c>
      <c r="D243" s="23" t="s">
        <v>47</v>
      </c>
      <c r="E243" s="28" t="s">
        <v>480</v>
      </c>
      <c r="F243" s="29" t="s">
        <v>133</v>
      </c>
      <c r="G243" s="30">
        <v>27</v>
      </c>
      <c r="H243" s="31">
        <v>0</v>
      </c>
      <c r="I243" s="31">
        <f>ROUND(ROUND(H243,2)*ROUND(G243,3),2)</f>
        <v>0</v>
      </c>
      <c r="O243">
        <f>(I243*21)/100</f>
        <v>0</v>
      </c>
      <c r="P243" t="s">
        <v>23</v>
      </c>
    </row>
    <row r="244" spans="1:16" ht="25.5" x14ac:dyDescent="0.2">
      <c r="A244" s="32" t="s">
        <v>50</v>
      </c>
      <c r="E244" s="33" t="s">
        <v>622</v>
      </c>
    </row>
    <row r="245" spans="1:16" x14ac:dyDescent="0.2">
      <c r="A245" s="34" t="s">
        <v>52</v>
      </c>
      <c r="E245" s="35" t="s">
        <v>532</v>
      </c>
    </row>
    <row r="246" spans="1:16" ht="38.25" x14ac:dyDescent="0.2">
      <c r="A246" t="s">
        <v>54</v>
      </c>
      <c r="E246" s="33" t="s">
        <v>482</v>
      </c>
    </row>
    <row r="247" spans="1:16" ht="25.5" x14ac:dyDescent="0.2">
      <c r="A247" s="23" t="s">
        <v>45</v>
      </c>
      <c r="B247" s="27" t="s">
        <v>418</v>
      </c>
      <c r="C247" s="27" t="s">
        <v>623</v>
      </c>
      <c r="D247" s="23" t="s">
        <v>47</v>
      </c>
      <c r="E247" s="28" t="s">
        <v>624</v>
      </c>
      <c r="F247" s="29" t="s">
        <v>133</v>
      </c>
      <c r="G247" s="30">
        <v>46</v>
      </c>
      <c r="H247" s="31">
        <v>0</v>
      </c>
      <c r="I247" s="31">
        <f>ROUND(ROUND(H247,2)*ROUND(G247,3),2)</f>
        <v>0</v>
      </c>
      <c r="O247">
        <f>(I247*21)/100</f>
        <v>0</v>
      </c>
      <c r="P247" t="s">
        <v>23</v>
      </c>
    </row>
    <row r="248" spans="1:16" ht="38.25" x14ac:dyDescent="0.2">
      <c r="A248" s="32" t="s">
        <v>50</v>
      </c>
      <c r="E248" s="33" t="s">
        <v>625</v>
      </c>
    </row>
    <row r="249" spans="1:16" x14ac:dyDescent="0.2">
      <c r="A249" s="34" t="s">
        <v>52</v>
      </c>
      <c r="E249" s="35" t="s">
        <v>626</v>
      </c>
    </row>
    <row r="250" spans="1:16" ht="89.25" x14ac:dyDescent="0.2">
      <c r="A250" t="s">
        <v>54</v>
      </c>
      <c r="E250" s="33" t="s">
        <v>627</v>
      </c>
    </row>
    <row r="251" spans="1:16" x14ac:dyDescent="0.2">
      <c r="A251" s="23" t="s">
        <v>45</v>
      </c>
      <c r="B251" s="27" t="s">
        <v>424</v>
      </c>
      <c r="C251" s="27" t="s">
        <v>628</v>
      </c>
      <c r="D251" s="23" t="s">
        <v>47</v>
      </c>
      <c r="E251" s="28" t="s">
        <v>629</v>
      </c>
      <c r="F251" s="29" t="s">
        <v>103</v>
      </c>
      <c r="G251" s="30">
        <v>1.08</v>
      </c>
      <c r="H251" s="31">
        <v>0</v>
      </c>
      <c r="I251" s="31">
        <f>ROUND(ROUND(H251,2)*ROUND(G251,3),2)</f>
        <v>0</v>
      </c>
      <c r="O251">
        <f>(I251*21)/100</f>
        <v>0</v>
      </c>
      <c r="P251" t="s">
        <v>23</v>
      </c>
    </row>
    <row r="252" spans="1:16" ht="25.5" x14ac:dyDescent="0.2">
      <c r="A252" s="32" t="s">
        <v>50</v>
      </c>
      <c r="E252" s="33" t="s">
        <v>630</v>
      </c>
    </row>
    <row r="253" spans="1:16" x14ac:dyDescent="0.2">
      <c r="A253" s="34" t="s">
        <v>52</v>
      </c>
      <c r="E253" s="35" t="s">
        <v>631</v>
      </c>
    </row>
    <row r="254" spans="1:16" ht="114.75" x14ac:dyDescent="0.2">
      <c r="A254" t="s">
        <v>54</v>
      </c>
      <c r="E254" s="33" t="s">
        <v>488</v>
      </c>
    </row>
    <row r="255" spans="1:16" x14ac:dyDescent="0.2">
      <c r="A255" s="23" t="s">
        <v>45</v>
      </c>
      <c r="B255" s="27" t="s">
        <v>429</v>
      </c>
      <c r="C255" s="27" t="s">
        <v>484</v>
      </c>
      <c r="D255" s="23" t="s">
        <v>47</v>
      </c>
      <c r="E255" s="28" t="s">
        <v>485</v>
      </c>
      <c r="F255" s="29" t="s">
        <v>103</v>
      </c>
      <c r="G255" s="30">
        <v>1.71</v>
      </c>
      <c r="H255" s="31">
        <v>0</v>
      </c>
      <c r="I255" s="31">
        <f>ROUND(ROUND(H255,2)*ROUND(G255,3),2)</f>
        <v>0</v>
      </c>
      <c r="O255">
        <f>(I255*21)/100</f>
        <v>0</v>
      </c>
      <c r="P255" t="s">
        <v>23</v>
      </c>
    </row>
    <row r="256" spans="1:16" ht="25.5" x14ac:dyDescent="0.2">
      <c r="A256" s="32" t="s">
        <v>50</v>
      </c>
      <c r="E256" s="33" t="s">
        <v>632</v>
      </c>
    </row>
    <row r="257" spans="1:16" x14ac:dyDescent="0.2">
      <c r="A257" s="34" t="s">
        <v>52</v>
      </c>
      <c r="E257" s="35" t="s">
        <v>633</v>
      </c>
    </row>
    <row r="258" spans="1:16" ht="114.75" x14ac:dyDescent="0.2">
      <c r="A258" t="s">
        <v>54</v>
      </c>
      <c r="E258" s="33" t="s">
        <v>488</v>
      </c>
    </row>
    <row r="259" spans="1:16" x14ac:dyDescent="0.2">
      <c r="A259" s="23" t="s">
        <v>45</v>
      </c>
      <c r="B259" s="27" t="s">
        <v>435</v>
      </c>
      <c r="C259" s="27" t="s">
        <v>634</v>
      </c>
      <c r="D259" s="23" t="s">
        <v>47</v>
      </c>
      <c r="E259" s="28" t="s">
        <v>635</v>
      </c>
      <c r="F259" s="29" t="s">
        <v>133</v>
      </c>
      <c r="G259" s="30">
        <v>68.5</v>
      </c>
      <c r="H259" s="31">
        <v>0</v>
      </c>
      <c r="I259" s="31">
        <f>ROUND(ROUND(H259,2)*ROUND(G259,3),2)</f>
        <v>0</v>
      </c>
      <c r="O259">
        <f>(I259*21)/100</f>
        <v>0</v>
      </c>
      <c r="P259" t="s">
        <v>23</v>
      </c>
    </row>
    <row r="260" spans="1:16" ht="25.5" x14ac:dyDescent="0.2">
      <c r="A260" s="32" t="s">
        <v>50</v>
      </c>
      <c r="E260" s="33" t="s">
        <v>636</v>
      </c>
    </row>
    <row r="261" spans="1:16" x14ac:dyDescent="0.2">
      <c r="A261" s="34" t="s">
        <v>52</v>
      </c>
      <c r="E261" s="35" t="s">
        <v>637</v>
      </c>
    </row>
    <row r="262" spans="1:16" ht="127.5" x14ac:dyDescent="0.2">
      <c r="A262" t="s">
        <v>54</v>
      </c>
      <c r="E262" s="33" t="s">
        <v>638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0+O8+O29+O122+O127+O196+O201+O210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639</v>
      </c>
      <c r="I3" s="36">
        <f>0+I8+I29+I122+I127+I196+I201+I210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639</v>
      </c>
      <c r="D4" s="2"/>
      <c r="E4" s="19" t="s">
        <v>640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3" t="s">
        <v>45</v>
      </c>
      <c r="B9" s="27" t="s">
        <v>29</v>
      </c>
      <c r="C9" s="27" t="s">
        <v>101</v>
      </c>
      <c r="D9" s="23" t="s">
        <v>29</v>
      </c>
      <c r="E9" s="28" t="s">
        <v>102</v>
      </c>
      <c r="F9" s="29" t="s">
        <v>103</v>
      </c>
      <c r="G9" s="30">
        <v>1983.886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104</v>
      </c>
    </row>
    <row r="11" spans="1:18" ht="267.75" x14ac:dyDescent="0.2">
      <c r="A11" s="34" t="s">
        <v>52</v>
      </c>
      <c r="E11" s="35" t="s">
        <v>641</v>
      </c>
    </row>
    <row r="12" spans="1:18" ht="25.5" x14ac:dyDescent="0.2">
      <c r="A12" t="s">
        <v>54</v>
      </c>
      <c r="E12" s="33" t="s">
        <v>106</v>
      </c>
    </row>
    <row r="13" spans="1:18" x14ac:dyDescent="0.2">
      <c r="A13" s="23" t="s">
        <v>45</v>
      </c>
      <c r="B13" s="27" t="s">
        <v>23</v>
      </c>
      <c r="C13" s="27" t="s">
        <v>107</v>
      </c>
      <c r="D13" s="23" t="s">
        <v>29</v>
      </c>
      <c r="E13" s="28" t="s">
        <v>108</v>
      </c>
      <c r="F13" s="29" t="s">
        <v>103</v>
      </c>
      <c r="G13" s="30">
        <v>24.68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109</v>
      </c>
    </row>
    <row r="15" spans="1:18" ht="140.25" x14ac:dyDescent="0.2">
      <c r="A15" s="34" t="s">
        <v>52</v>
      </c>
      <c r="E15" s="35" t="s">
        <v>642</v>
      </c>
    </row>
    <row r="16" spans="1:18" ht="25.5" x14ac:dyDescent="0.2">
      <c r="A16" t="s">
        <v>54</v>
      </c>
      <c r="E16" s="33" t="s">
        <v>106</v>
      </c>
    </row>
    <row r="17" spans="1:18" x14ac:dyDescent="0.2">
      <c r="A17" s="23" t="s">
        <v>45</v>
      </c>
      <c r="B17" s="27" t="s">
        <v>22</v>
      </c>
      <c r="C17" s="27" t="s">
        <v>107</v>
      </c>
      <c r="D17" s="23" t="s">
        <v>23</v>
      </c>
      <c r="E17" s="28" t="s">
        <v>108</v>
      </c>
      <c r="F17" s="29" t="s">
        <v>103</v>
      </c>
      <c r="G17" s="30">
        <v>566.36800000000005</v>
      </c>
      <c r="H17" s="31">
        <v>0</v>
      </c>
      <c r="I17" s="31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2" t="s">
        <v>50</v>
      </c>
      <c r="E18" s="33" t="s">
        <v>111</v>
      </c>
    </row>
    <row r="19" spans="1:18" ht="25.5" x14ac:dyDescent="0.2">
      <c r="A19" s="34" t="s">
        <v>52</v>
      </c>
      <c r="E19" s="35" t="s">
        <v>643</v>
      </c>
    </row>
    <row r="20" spans="1:18" ht="25.5" x14ac:dyDescent="0.2">
      <c r="A20" t="s">
        <v>54</v>
      </c>
      <c r="E20" s="33" t="s">
        <v>106</v>
      </c>
    </row>
    <row r="21" spans="1:18" x14ac:dyDescent="0.2">
      <c r="A21" s="23" t="s">
        <v>45</v>
      </c>
      <c r="B21" s="27" t="s">
        <v>33</v>
      </c>
      <c r="C21" s="27" t="s">
        <v>113</v>
      </c>
      <c r="D21" s="23" t="s">
        <v>47</v>
      </c>
      <c r="E21" s="28" t="s">
        <v>114</v>
      </c>
      <c r="F21" s="29" t="s">
        <v>103</v>
      </c>
      <c r="G21" s="30">
        <v>196.4</v>
      </c>
      <c r="H21" s="31">
        <v>0</v>
      </c>
      <c r="I21" s="31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2" t="s">
        <v>50</v>
      </c>
      <c r="E22" s="33" t="s">
        <v>47</v>
      </c>
    </row>
    <row r="23" spans="1:18" ht="25.5" x14ac:dyDescent="0.2">
      <c r="A23" s="34" t="s">
        <v>52</v>
      </c>
      <c r="E23" s="35" t="s">
        <v>644</v>
      </c>
    </row>
    <row r="24" spans="1:18" ht="38.25" x14ac:dyDescent="0.2">
      <c r="A24" t="s">
        <v>54</v>
      </c>
      <c r="E24" s="33" t="s">
        <v>117</v>
      </c>
    </row>
    <row r="25" spans="1:18" x14ac:dyDescent="0.2">
      <c r="A25" s="23" t="s">
        <v>45</v>
      </c>
      <c r="B25" s="27" t="s">
        <v>35</v>
      </c>
      <c r="C25" s="27" t="s">
        <v>118</v>
      </c>
      <c r="D25" s="23" t="s">
        <v>47</v>
      </c>
      <c r="E25" s="28" t="s">
        <v>119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(I25*0)/100</f>
        <v>0</v>
      </c>
      <c r="P25" t="s">
        <v>27</v>
      </c>
    </row>
    <row r="26" spans="1:18" x14ac:dyDescent="0.2">
      <c r="A26" s="32" t="s">
        <v>50</v>
      </c>
      <c r="E26" s="33" t="s">
        <v>120</v>
      </c>
    </row>
    <row r="27" spans="1:18" x14ac:dyDescent="0.2">
      <c r="A27" s="34" t="s">
        <v>52</v>
      </c>
      <c r="E27" s="35" t="s">
        <v>53</v>
      </c>
    </row>
    <row r="28" spans="1:18" x14ac:dyDescent="0.2">
      <c r="A28" t="s">
        <v>54</v>
      </c>
      <c r="E28" s="33" t="s">
        <v>64</v>
      </c>
    </row>
    <row r="29" spans="1:18" ht="12.75" customHeight="1" x14ac:dyDescent="0.2">
      <c r="A29" s="11" t="s">
        <v>43</v>
      </c>
      <c r="B29" s="11"/>
      <c r="C29" s="37" t="s">
        <v>29</v>
      </c>
      <c r="D29" s="11"/>
      <c r="E29" s="25" t="s">
        <v>121</v>
      </c>
      <c r="F29" s="11"/>
      <c r="G29" s="11"/>
      <c r="H29" s="11"/>
      <c r="I29" s="38">
        <f>0+Q29</f>
        <v>0</v>
      </c>
      <c r="O29">
        <f>0+R29</f>
        <v>0</v>
      </c>
      <c r="Q29">
        <f>0+I30+I34+I38+I42+I46+I50+I54+I58+I62+I66+I70+I74+I78+I82+I86+I90+I94+I98+I102+I106+I110+I114+I118</f>
        <v>0</v>
      </c>
      <c r="R29">
        <f>0+O30+O34+O38+O42+O46+O50+O54+O58+O62+O66+O70+O74+O78+O82+O86+O90+O94+O98+O102+O106+O110+O114+O118</f>
        <v>0</v>
      </c>
    </row>
    <row r="30" spans="1:18" x14ac:dyDescent="0.2">
      <c r="A30" s="23" t="s">
        <v>45</v>
      </c>
      <c r="B30" s="27" t="s">
        <v>37</v>
      </c>
      <c r="C30" s="27" t="s">
        <v>645</v>
      </c>
      <c r="D30" s="23" t="s">
        <v>47</v>
      </c>
      <c r="E30" s="28" t="s">
        <v>646</v>
      </c>
      <c r="F30" s="29" t="s">
        <v>103</v>
      </c>
      <c r="G30" s="30">
        <v>0.81</v>
      </c>
      <c r="H30" s="31">
        <v>0</v>
      </c>
      <c r="I30" s="31">
        <f>ROUND(ROUND(H30,2)*ROUND(G30,3),2)</f>
        <v>0</v>
      </c>
      <c r="O30">
        <f>(I30*21)/100</f>
        <v>0</v>
      </c>
      <c r="P30" t="s">
        <v>23</v>
      </c>
    </row>
    <row r="31" spans="1:18" ht="38.25" x14ac:dyDescent="0.2">
      <c r="A31" s="32" t="s">
        <v>50</v>
      </c>
      <c r="E31" s="33" t="s">
        <v>647</v>
      </c>
    </row>
    <row r="32" spans="1:18" x14ac:dyDescent="0.2">
      <c r="A32" s="34" t="s">
        <v>52</v>
      </c>
      <c r="E32" s="35" t="s">
        <v>648</v>
      </c>
    </row>
    <row r="33" spans="1:16" ht="63.75" x14ac:dyDescent="0.2">
      <c r="A33" t="s">
        <v>54</v>
      </c>
      <c r="E33" s="33" t="s">
        <v>136</v>
      </c>
    </row>
    <row r="34" spans="1:16" ht="25.5" x14ac:dyDescent="0.2">
      <c r="A34" s="23" t="s">
        <v>45</v>
      </c>
      <c r="B34" s="27" t="s">
        <v>69</v>
      </c>
      <c r="C34" s="27" t="s">
        <v>122</v>
      </c>
      <c r="D34" s="23" t="s">
        <v>29</v>
      </c>
      <c r="E34" s="28" t="s">
        <v>123</v>
      </c>
      <c r="F34" s="29" t="s">
        <v>103</v>
      </c>
      <c r="G34" s="30">
        <v>829.875</v>
      </c>
      <c r="H34" s="31">
        <v>0</v>
      </c>
      <c r="I34" s="31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2" t="s">
        <v>50</v>
      </c>
      <c r="E35" s="33" t="s">
        <v>649</v>
      </c>
    </row>
    <row r="36" spans="1:16" ht="114.75" x14ac:dyDescent="0.2">
      <c r="A36" s="34" t="s">
        <v>52</v>
      </c>
      <c r="E36" s="35" t="s">
        <v>650</v>
      </c>
    </row>
    <row r="37" spans="1:16" ht="76.5" x14ac:dyDescent="0.2">
      <c r="A37" t="s">
        <v>54</v>
      </c>
      <c r="E37" s="33" t="s">
        <v>126</v>
      </c>
    </row>
    <row r="38" spans="1:16" ht="25.5" x14ac:dyDescent="0.2">
      <c r="A38" s="23" t="s">
        <v>45</v>
      </c>
      <c r="B38" s="27" t="s">
        <v>75</v>
      </c>
      <c r="C38" s="27" t="s">
        <v>122</v>
      </c>
      <c r="D38" s="23" t="s">
        <v>23</v>
      </c>
      <c r="E38" s="28" t="s">
        <v>123</v>
      </c>
      <c r="F38" s="29" t="s">
        <v>103</v>
      </c>
      <c r="G38" s="30">
        <v>166.87299999999999</v>
      </c>
      <c r="H38" s="31">
        <v>0</v>
      </c>
      <c r="I38" s="31">
        <f>ROUND(ROUND(H38,2)*ROUND(G38,3),2)</f>
        <v>0</v>
      </c>
      <c r="O38">
        <f>(I38*21)/100</f>
        <v>0</v>
      </c>
      <c r="P38" t="s">
        <v>23</v>
      </c>
    </row>
    <row r="39" spans="1:16" ht="51" x14ac:dyDescent="0.2">
      <c r="A39" s="32" t="s">
        <v>50</v>
      </c>
      <c r="E39" s="33" t="s">
        <v>651</v>
      </c>
    </row>
    <row r="40" spans="1:16" ht="25.5" x14ac:dyDescent="0.2">
      <c r="A40" s="34" t="s">
        <v>52</v>
      </c>
      <c r="E40" s="35" t="s">
        <v>652</v>
      </c>
    </row>
    <row r="41" spans="1:16" ht="63.75" x14ac:dyDescent="0.2">
      <c r="A41" t="s">
        <v>54</v>
      </c>
      <c r="E41" s="33" t="s">
        <v>136</v>
      </c>
    </row>
    <row r="42" spans="1:16" ht="25.5" x14ac:dyDescent="0.2">
      <c r="A42" s="23" t="s">
        <v>45</v>
      </c>
      <c r="B42" s="27" t="s">
        <v>40</v>
      </c>
      <c r="C42" s="27" t="s">
        <v>122</v>
      </c>
      <c r="D42" s="23" t="s">
        <v>22</v>
      </c>
      <c r="E42" s="28" t="s">
        <v>123</v>
      </c>
      <c r="F42" s="29" t="s">
        <v>103</v>
      </c>
      <c r="G42" s="30">
        <v>156.53200000000001</v>
      </c>
      <c r="H42" s="31">
        <v>0</v>
      </c>
      <c r="I42" s="31">
        <f>ROUND(ROUND(H42,2)*ROUND(G42,3),2)</f>
        <v>0</v>
      </c>
      <c r="O42">
        <f>(I42*21)/100</f>
        <v>0</v>
      </c>
      <c r="P42" t="s">
        <v>23</v>
      </c>
    </row>
    <row r="43" spans="1:16" ht="76.5" x14ac:dyDescent="0.2">
      <c r="A43" s="32" t="s">
        <v>50</v>
      </c>
      <c r="E43" s="33" t="s">
        <v>653</v>
      </c>
    </row>
    <row r="44" spans="1:16" ht="63.75" x14ac:dyDescent="0.2">
      <c r="A44" s="34" t="s">
        <v>52</v>
      </c>
      <c r="E44" s="35" t="s">
        <v>654</v>
      </c>
    </row>
    <row r="45" spans="1:16" ht="63.75" x14ac:dyDescent="0.2">
      <c r="A45" t="s">
        <v>54</v>
      </c>
      <c r="E45" s="33" t="s">
        <v>136</v>
      </c>
    </row>
    <row r="46" spans="1:16" x14ac:dyDescent="0.2">
      <c r="A46" s="23" t="s">
        <v>45</v>
      </c>
      <c r="B46" s="27" t="s">
        <v>42</v>
      </c>
      <c r="C46" s="27" t="s">
        <v>127</v>
      </c>
      <c r="D46" s="23" t="s">
        <v>47</v>
      </c>
      <c r="E46" s="28" t="s">
        <v>128</v>
      </c>
      <c r="F46" s="29" t="s">
        <v>103</v>
      </c>
      <c r="G46" s="30">
        <v>566.36800000000005</v>
      </c>
      <c r="H46" s="31">
        <v>0</v>
      </c>
      <c r="I46" s="31">
        <f>ROUND(ROUND(H46,2)*ROUND(G46,3),2)</f>
        <v>0</v>
      </c>
      <c r="O46">
        <f>(I46*21)/100</f>
        <v>0</v>
      </c>
      <c r="P46" t="s">
        <v>23</v>
      </c>
    </row>
    <row r="47" spans="1:16" ht="51" x14ac:dyDescent="0.2">
      <c r="A47" s="32" t="s">
        <v>50</v>
      </c>
      <c r="E47" s="33" t="s">
        <v>655</v>
      </c>
    </row>
    <row r="48" spans="1:16" ht="114.75" x14ac:dyDescent="0.2">
      <c r="A48" s="34" t="s">
        <v>52</v>
      </c>
      <c r="E48" s="35" t="s">
        <v>656</v>
      </c>
    </row>
    <row r="49" spans="1:16" ht="76.5" x14ac:dyDescent="0.2">
      <c r="A49" t="s">
        <v>54</v>
      </c>
      <c r="E49" s="33" t="s">
        <v>126</v>
      </c>
    </row>
    <row r="50" spans="1:16" x14ac:dyDescent="0.2">
      <c r="A50" s="23" t="s">
        <v>45</v>
      </c>
      <c r="B50" s="27" t="s">
        <v>92</v>
      </c>
      <c r="C50" s="27" t="s">
        <v>141</v>
      </c>
      <c r="D50" s="23" t="s">
        <v>47</v>
      </c>
      <c r="E50" s="28" t="s">
        <v>142</v>
      </c>
      <c r="F50" s="29" t="s">
        <v>103</v>
      </c>
      <c r="G50" s="30">
        <v>12.6</v>
      </c>
      <c r="H50" s="31">
        <v>0</v>
      </c>
      <c r="I50" s="31">
        <f>ROUND(ROUND(H50,2)*ROUND(G50,3),2)</f>
        <v>0</v>
      </c>
      <c r="O50">
        <f>(I50*21)/100</f>
        <v>0</v>
      </c>
      <c r="P50" t="s">
        <v>23</v>
      </c>
    </row>
    <row r="51" spans="1:16" ht="38.25" x14ac:dyDescent="0.2">
      <c r="A51" s="32" t="s">
        <v>50</v>
      </c>
      <c r="E51" s="33" t="s">
        <v>657</v>
      </c>
    </row>
    <row r="52" spans="1:16" ht="25.5" x14ac:dyDescent="0.2">
      <c r="A52" s="34" t="s">
        <v>52</v>
      </c>
      <c r="E52" s="35" t="s">
        <v>658</v>
      </c>
    </row>
    <row r="53" spans="1:16" ht="76.5" x14ac:dyDescent="0.2">
      <c r="A53" t="s">
        <v>54</v>
      </c>
      <c r="E53" s="33" t="s">
        <v>126</v>
      </c>
    </row>
    <row r="54" spans="1:16" x14ac:dyDescent="0.2">
      <c r="A54" s="23" t="s">
        <v>45</v>
      </c>
      <c r="B54" s="27" t="s">
        <v>150</v>
      </c>
      <c r="C54" s="27" t="s">
        <v>145</v>
      </c>
      <c r="D54" s="23" t="s">
        <v>47</v>
      </c>
      <c r="E54" s="28" t="s">
        <v>146</v>
      </c>
      <c r="F54" s="29" t="s">
        <v>133</v>
      </c>
      <c r="G54" s="30">
        <v>27.1</v>
      </c>
      <c r="H54" s="31">
        <v>0</v>
      </c>
      <c r="I54" s="31">
        <f>ROUND(ROUND(H54,2)*ROUND(G54,3),2)</f>
        <v>0</v>
      </c>
      <c r="O54">
        <f>(I54*21)/100</f>
        <v>0</v>
      </c>
      <c r="P54" t="s">
        <v>23</v>
      </c>
    </row>
    <row r="55" spans="1:16" ht="25.5" x14ac:dyDescent="0.2">
      <c r="A55" s="32" t="s">
        <v>50</v>
      </c>
      <c r="E55" s="33" t="s">
        <v>481</v>
      </c>
    </row>
    <row r="56" spans="1:16" x14ac:dyDescent="0.2">
      <c r="A56" s="34" t="s">
        <v>52</v>
      </c>
      <c r="E56" s="35" t="s">
        <v>659</v>
      </c>
    </row>
    <row r="57" spans="1:16" ht="25.5" x14ac:dyDescent="0.2">
      <c r="A57" t="s">
        <v>54</v>
      </c>
      <c r="E57" s="33" t="s">
        <v>149</v>
      </c>
    </row>
    <row r="58" spans="1:16" x14ac:dyDescent="0.2">
      <c r="A58" s="23" t="s">
        <v>45</v>
      </c>
      <c r="B58" s="27" t="s">
        <v>156</v>
      </c>
      <c r="C58" s="27" t="s">
        <v>660</v>
      </c>
      <c r="D58" s="23" t="s">
        <v>47</v>
      </c>
      <c r="E58" s="28" t="s">
        <v>661</v>
      </c>
      <c r="F58" s="29" t="s">
        <v>103</v>
      </c>
      <c r="G58" s="30">
        <v>183.7</v>
      </c>
      <c r="H58" s="31">
        <v>0</v>
      </c>
      <c r="I58" s="31">
        <f>ROUND(ROUND(H58,2)*ROUND(G58,3),2)</f>
        <v>0</v>
      </c>
      <c r="O58">
        <f>(I58*21)/100</f>
        <v>0</v>
      </c>
      <c r="P58" t="s">
        <v>23</v>
      </c>
    </row>
    <row r="59" spans="1:16" ht="51" x14ac:dyDescent="0.2">
      <c r="A59" s="32" t="s">
        <v>50</v>
      </c>
      <c r="E59" s="33" t="s">
        <v>662</v>
      </c>
    </row>
    <row r="60" spans="1:16" x14ac:dyDescent="0.2">
      <c r="A60" s="34" t="s">
        <v>52</v>
      </c>
      <c r="E60" s="35" t="s">
        <v>663</v>
      </c>
    </row>
    <row r="61" spans="1:16" ht="38.25" x14ac:dyDescent="0.2">
      <c r="A61" t="s">
        <v>54</v>
      </c>
      <c r="E61" s="33" t="s">
        <v>664</v>
      </c>
    </row>
    <row r="62" spans="1:16" x14ac:dyDescent="0.2">
      <c r="A62" s="23" t="s">
        <v>45</v>
      </c>
      <c r="B62" s="27" t="s">
        <v>159</v>
      </c>
      <c r="C62" s="27" t="s">
        <v>151</v>
      </c>
      <c r="D62" s="23" t="s">
        <v>29</v>
      </c>
      <c r="E62" s="28" t="s">
        <v>152</v>
      </c>
      <c r="F62" s="29" t="s">
        <v>103</v>
      </c>
      <c r="G62" s="30">
        <v>100.62</v>
      </c>
      <c r="H62" s="31">
        <v>0</v>
      </c>
      <c r="I62" s="31">
        <f>ROUND(ROUND(H62,2)*ROUND(G62,3),2)</f>
        <v>0</v>
      </c>
      <c r="O62">
        <f>(I62*21)/100</f>
        <v>0</v>
      </c>
      <c r="P62" t="s">
        <v>23</v>
      </c>
    </row>
    <row r="63" spans="1:16" ht="51" x14ac:dyDescent="0.2">
      <c r="A63" s="32" t="s">
        <v>50</v>
      </c>
      <c r="E63" s="33" t="s">
        <v>665</v>
      </c>
    </row>
    <row r="64" spans="1:16" ht="114.75" x14ac:dyDescent="0.2">
      <c r="A64" s="34" t="s">
        <v>52</v>
      </c>
      <c r="E64" s="35" t="s">
        <v>666</v>
      </c>
    </row>
    <row r="65" spans="1:16" ht="395.25" x14ac:dyDescent="0.2">
      <c r="A65" t="s">
        <v>54</v>
      </c>
      <c r="E65" s="33" t="s">
        <v>155</v>
      </c>
    </row>
    <row r="66" spans="1:16" x14ac:dyDescent="0.2">
      <c r="A66" s="23" t="s">
        <v>45</v>
      </c>
      <c r="B66" s="27" t="s">
        <v>164</v>
      </c>
      <c r="C66" s="27" t="s">
        <v>151</v>
      </c>
      <c r="D66" s="23" t="s">
        <v>23</v>
      </c>
      <c r="E66" s="28" t="s">
        <v>152</v>
      </c>
      <c r="F66" s="29" t="s">
        <v>103</v>
      </c>
      <c r="G66" s="30">
        <v>725.48900000000003</v>
      </c>
      <c r="H66" s="31">
        <v>0</v>
      </c>
      <c r="I66" s="31">
        <f>ROUND(ROUND(H66,2)*ROUND(G66,3),2)</f>
        <v>0</v>
      </c>
      <c r="O66">
        <f>(I66*21)/100</f>
        <v>0</v>
      </c>
      <c r="P66" t="s">
        <v>23</v>
      </c>
    </row>
    <row r="67" spans="1:16" ht="51" x14ac:dyDescent="0.2">
      <c r="A67" s="32" t="s">
        <v>50</v>
      </c>
      <c r="E67" s="33" t="s">
        <v>667</v>
      </c>
    </row>
    <row r="68" spans="1:16" ht="89.25" x14ac:dyDescent="0.2">
      <c r="A68" s="34" t="s">
        <v>52</v>
      </c>
      <c r="E68" s="35" t="s">
        <v>668</v>
      </c>
    </row>
    <row r="69" spans="1:16" ht="395.25" x14ac:dyDescent="0.2">
      <c r="A69" t="s">
        <v>54</v>
      </c>
      <c r="E69" s="33" t="s">
        <v>155</v>
      </c>
    </row>
    <row r="70" spans="1:16" x14ac:dyDescent="0.2">
      <c r="A70" s="23" t="s">
        <v>45</v>
      </c>
      <c r="B70" s="27" t="s">
        <v>171</v>
      </c>
      <c r="C70" s="27" t="s">
        <v>160</v>
      </c>
      <c r="D70" s="23" t="s">
        <v>47</v>
      </c>
      <c r="E70" s="28" t="s">
        <v>161</v>
      </c>
      <c r="F70" s="29" t="s">
        <v>103</v>
      </c>
      <c r="G70" s="30">
        <v>196.4</v>
      </c>
      <c r="H70" s="31">
        <v>0</v>
      </c>
      <c r="I70" s="31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2" t="s">
        <v>50</v>
      </c>
      <c r="E71" s="33" t="s">
        <v>47</v>
      </c>
    </row>
    <row r="72" spans="1:16" ht="25.5" x14ac:dyDescent="0.2">
      <c r="A72" s="34" t="s">
        <v>52</v>
      </c>
      <c r="E72" s="35" t="s">
        <v>669</v>
      </c>
    </row>
    <row r="73" spans="1:16" ht="318.75" x14ac:dyDescent="0.2">
      <c r="A73" t="s">
        <v>54</v>
      </c>
      <c r="E73" s="33" t="s">
        <v>163</v>
      </c>
    </row>
    <row r="74" spans="1:16" x14ac:dyDescent="0.2">
      <c r="A74" s="23" t="s">
        <v>45</v>
      </c>
      <c r="B74" s="27" t="s">
        <v>177</v>
      </c>
      <c r="C74" s="27" t="s">
        <v>165</v>
      </c>
      <c r="D74" s="23" t="s">
        <v>47</v>
      </c>
      <c r="E74" s="28" t="s">
        <v>166</v>
      </c>
      <c r="F74" s="29" t="s">
        <v>167</v>
      </c>
      <c r="G74" s="30">
        <v>42.5</v>
      </c>
      <c r="H74" s="31">
        <v>0</v>
      </c>
      <c r="I74" s="31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32" t="s">
        <v>50</v>
      </c>
      <c r="E75" s="33" t="s">
        <v>168</v>
      </c>
    </row>
    <row r="76" spans="1:16" x14ac:dyDescent="0.2">
      <c r="A76" s="34" t="s">
        <v>52</v>
      </c>
      <c r="E76" s="35" t="s">
        <v>670</v>
      </c>
    </row>
    <row r="77" spans="1:16" ht="63.75" x14ac:dyDescent="0.2">
      <c r="A77" t="s">
        <v>54</v>
      </c>
      <c r="E77" s="33" t="s">
        <v>170</v>
      </c>
    </row>
    <row r="78" spans="1:16" x14ac:dyDescent="0.2">
      <c r="A78" s="23" t="s">
        <v>45</v>
      </c>
      <c r="B78" s="27" t="s">
        <v>183</v>
      </c>
      <c r="C78" s="27" t="s">
        <v>671</v>
      </c>
      <c r="D78" s="23" t="s">
        <v>47</v>
      </c>
      <c r="E78" s="28" t="s">
        <v>672</v>
      </c>
      <c r="F78" s="29" t="s">
        <v>133</v>
      </c>
      <c r="G78" s="30">
        <v>413</v>
      </c>
      <c r="H78" s="31">
        <v>0</v>
      </c>
      <c r="I78" s="31">
        <f>ROUND(ROUND(H78,2)*ROUND(G78,3),2)</f>
        <v>0</v>
      </c>
      <c r="O78">
        <f>(I78*21)/100</f>
        <v>0</v>
      </c>
      <c r="P78" t="s">
        <v>23</v>
      </c>
    </row>
    <row r="79" spans="1:16" ht="63.75" x14ac:dyDescent="0.2">
      <c r="A79" s="32" t="s">
        <v>50</v>
      </c>
      <c r="E79" s="33" t="s">
        <v>673</v>
      </c>
    </row>
    <row r="80" spans="1:16" ht="63.75" x14ac:dyDescent="0.2">
      <c r="A80" s="34" t="s">
        <v>52</v>
      </c>
      <c r="E80" s="35" t="s">
        <v>674</v>
      </c>
    </row>
    <row r="81" spans="1:16" ht="63.75" x14ac:dyDescent="0.2">
      <c r="A81" t="s">
        <v>54</v>
      </c>
      <c r="E81" s="33" t="s">
        <v>176</v>
      </c>
    </row>
    <row r="82" spans="1:16" x14ac:dyDescent="0.2">
      <c r="A82" s="23" t="s">
        <v>45</v>
      </c>
      <c r="B82" s="27" t="s">
        <v>189</v>
      </c>
      <c r="C82" s="27" t="s">
        <v>675</v>
      </c>
      <c r="D82" s="23" t="s">
        <v>47</v>
      </c>
      <c r="E82" s="28" t="s">
        <v>676</v>
      </c>
      <c r="F82" s="29" t="s">
        <v>133</v>
      </c>
      <c r="G82" s="30">
        <v>20</v>
      </c>
      <c r="H82" s="31">
        <v>0</v>
      </c>
      <c r="I82" s="31">
        <f>ROUND(ROUND(H82,2)*ROUND(G82,3),2)</f>
        <v>0</v>
      </c>
      <c r="O82">
        <f>(I82*21)/100</f>
        <v>0</v>
      </c>
      <c r="P82" t="s">
        <v>23</v>
      </c>
    </row>
    <row r="83" spans="1:16" ht="38.25" x14ac:dyDescent="0.2">
      <c r="A83" s="32" t="s">
        <v>50</v>
      </c>
      <c r="E83" s="33" t="s">
        <v>677</v>
      </c>
    </row>
    <row r="84" spans="1:16" x14ac:dyDescent="0.2">
      <c r="A84" s="34" t="s">
        <v>52</v>
      </c>
      <c r="E84" s="35" t="s">
        <v>678</v>
      </c>
    </row>
    <row r="85" spans="1:16" ht="63.75" x14ac:dyDescent="0.2">
      <c r="A85" t="s">
        <v>54</v>
      </c>
      <c r="E85" s="33" t="s">
        <v>176</v>
      </c>
    </row>
    <row r="86" spans="1:16" x14ac:dyDescent="0.2">
      <c r="A86" s="23" t="s">
        <v>45</v>
      </c>
      <c r="B86" s="27" t="s">
        <v>195</v>
      </c>
      <c r="C86" s="27" t="s">
        <v>178</v>
      </c>
      <c r="D86" s="23" t="s">
        <v>47</v>
      </c>
      <c r="E86" s="28" t="s">
        <v>179</v>
      </c>
      <c r="F86" s="29" t="s">
        <v>103</v>
      </c>
      <c r="G86" s="30">
        <v>18.2</v>
      </c>
      <c r="H86" s="31">
        <v>0</v>
      </c>
      <c r="I86" s="31">
        <f>ROUND(ROUND(H86,2)*ROUND(G86,3),2)</f>
        <v>0</v>
      </c>
      <c r="O86">
        <f>(I86*21)/100</f>
        <v>0</v>
      </c>
      <c r="P86" t="s">
        <v>23</v>
      </c>
    </row>
    <row r="87" spans="1:16" ht="25.5" x14ac:dyDescent="0.2">
      <c r="A87" s="32" t="s">
        <v>50</v>
      </c>
      <c r="E87" s="33" t="s">
        <v>679</v>
      </c>
    </row>
    <row r="88" spans="1:16" x14ac:dyDescent="0.2">
      <c r="A88" s="34" t="s">
        <v>52</v>
      </c>
      <c r="E88" s="35" t="s">
        <v>680</v>
      </c>
    </row>
    <row r="89" spans="1:16" ht="318.75" x14ac:dyDescent="0.2">
      <c r="A89" t="s">
        <v>54</v>
      </c>
      <c r="E89" s="33" t="s">
        <v>182</v>
      </c>
    </row>
    <row r="90" spans="1:16" x14ac:dyDescent="0.2">
      <c r="A90" s="23" t="s">
        <v>45</v>
      </c>
      <c r="B90" s="27" t="s">
        <v>201</v>
      </c>
      <c r="C90" s="27" t="s">
        <v>184</v>
      </c>
      <c r="D90" s="23" t="s">
        <v>47</v>
      </c>
      <c r="E90" s="28" t="s">
        <v>185</v>
      </c>
      <c r="F90" s="29" t="s">
        <v>103</v>
      </c>
      <c r="G90" s="30">
        <v>337.7</v>
      </c>
      <c r="H90" s="31">
        <v>0</v>
      </c>
      <c r="I90" s="31">
        <f>ROUND(ROUND(H90,2)*ROUND(G90,3),2)</f>
        <v>0</v>
      </c>
      <c r="O90">
        <f>(I90*21)/100</f>
        <v>0</v>
      </c>
      <c r="P90" t="s">
        <v>23</v>
      </c>
    </row>
    <row r="91" spans="1:16" ht="89.25" x14ac:dyDescent="0.2">
      <c r="A91" s="32" t="s">
        <v>50</v>
      </c>
      <c r="E91" s="33" t="s">
        <v>681</v>
      </c>
    </row>
    <row r="92" spans="1:16" ht="102" x14ac:dyDescent="0.2">
      <c r="A92" s="34" t="s">
        <v>52</v>
      </c>
      <c r="E92" s="35" t="s">
        <v>682</v>
      </c>
    </row>
    <row r="93" spans="1:16" ht="357" x14ac:dyDescent="0.2">
      <c r="A93" t="s">
        <v>54</v>
      </c>
      <c r="E93" s="33" t="s">
        <v>188</v>
      </c>
    </row>
    <row r="94" spans="1:16" x14ac:dyDescent="0.2">
      <c r="A94" s="23" t="s">
        <v>45</v>
      </c>
      <c r="B94" s="27" t="s">
        <v>207</v>
      </c>
      <c r="C94" s="27" t="s">
        <v>190</v>
      </c>
      <c r="D94" s="23" t="s">
        <v>47</v>
      </c>
      <c r="E94" s="28" t="s">
        <v>191</v>
      </c>
      <c r="F94" s="29" t="s">
        <v>103</v>
      </c>
      <c r="G94" s="30">
        <v>3130.067</v>
      </c>
      <c r="H94" s="31">
        <v>0</v>
      </c>
      <c r="I94" s="31">
        <f>ROUND(ROUND(H94,2)*ROUND(G94,3),2)</f>
        <v>0</v>
      </c>
      <c r="O94">
        <f>(I94*21)/100</f>
        <v>0</v>
      </c>
      <c r="P94" t="s">
        <v>23</v>
      </c>
    </row>
    <row r="95" spans="1:16" ht="38.25" x14ac:dyDescent="0.2">
      <c r="A95" s="32" t="s">
        <v>50</v>
      </c>
      <c r="E95" s="33" t="s">
        <v>192</v>
      </c>
    </row>
    <row r="96" spans="1:16" ht="318.75" x14ac:dyDescent="0.2">
      <c r="A96" s="34" t="s">
        <v>52</v>
      </c>
      <c r="E96" s="35" t="s">
        <v>683</v>
      </c>
    </row>
    <row r="97" spans="1:16" ht="191.25" x14ac:dyDescent="0.2">
      <c r="A97" t="s">
        <v>54</v>
      </c>
      <c r="E97" s="33" t="s">
        <v>194</v>
      </c>
    </row>
    <row r="98" spans="1:16" x14ac:dyDescent="0.2">
      <c r="A98" s="23" t="s">
        <v>45</v>
      </c>
      <c r="B98" s="27" t="s">
        <v>213</v>
      </c>
      <c r="C98" s="27" t="s">
        <v>196</v>
      </c>
      <c r="D98" s="23" t="s">
        <v>47</v>
      </c>
      <c r="E98" s="28" t="s">
        <v>197</v>
      </c>
      <c r="F98" s="29" t="s">
        <v>103</v>
      </c>
      <c r="G98" s="30">
        <v>5.04</v>
      </c>
      <c r="H98" s="31">
        <v>0</v>
      </c>
      <c r="I98" s="31">
        <f>ROUND(ROUND(H98,2)*ROUND(G98,3),2)</f>
        <v>0</v>
      </c>
      <c r="O98">
        <f>(I98*21)/100</f>
        <v>0</v>
      </c>
      <c r="P98" t="s">
        <v>23</v>
      </c>
    </row>
    <row r="99" spans="1:16" ht="38.25" x14ac:dyDescent="0.2">
      <c r="A99" s="32" t="s">
        <v>50</v>
      </c>
      <c r="E99" s="33" t="s">
        <v>198</v>
      </c>
    </row>
    <row r="100" spans="1:16" x14ac:dyDescent="0.2">
      <c r="A100" s="34" t="s">
        <v>52</v>
      </c>
      <c r="E100" s="35" t="s">
        <v>684</v>
      </c>
    </row>
    <row r="101" spans="1:16" ht="255" x14ac:dyDescent="0.2">
      <c r="A101" t="s">
        <v>54</v>
      </c>
      <c r="E101" s="33" t="s">
        <v>200</v>
      </c>
    </row>
    <row r="102" spans="1:16" x14ac:dyDescent="0.2">
      <c r="A102" s="23" t="s">
        <v>45</v>
      </c>
      <c r="B102" s="27" t="s">
        <v>219</v>
      </c>
      <c r="C102" s="27" t="s">
        <v>685</v>
      </c>
      <c r="D102" s="23" t="s">
        <v>47</v>
      </c>
      <c r="E102" s="28" t="s">
        <v>686</v>
      </c>
      <c r="F102" s="29" t="s">
        <v>103</v>
      </c>
      <c r="G102" s="30">
        <v>566.34299999999996</v>
      </c>
      <c r="H102" s="31">
        <v>0</v>
      </c>
      <c r="I102" s="31">
        <f>ROUND(ROUND(H102,2)*ROUND(G102,3),2)</f>
        <v>0</v>
      </c>
      <c r="O102">
        <f>(I102*21)/100</f>
        <v>0</v>
      </c>
      <c r="P102" t="s">
        <v>23</v>
      </c>
    </row>
    <row r="103" spans="1:16" ht="63.75" x14ac:dyDescent="0.2">
      <c r="A103" s="32" t="s">
        <v>50</v>
      </c>
      <c r="E103" s="33" t="s">
        <v>687</v>
      </c>
    </row>
    <row r="104" spans="1:16" ht="114.75" x14ac:dyDescent="0.2">
      <c r="A104" s="34" t="s">
        <v>52</v>
      </c>
      <c r="E104" s="35" t="s">
        <v>688</v>
      </c>
    </row>
    <row r="105" spans="1:16" ht="229.5" x14ac:dyDescent="0.2">
      <c r="A105" t="s">
        <v>54</v>
      </c>
      <c r="E105" s="33" t="s">
        <v>206</v>
      </c>
    </row>
    <row r="106" spans="1:16" x14ac:dyDescent="0.2">
      <c r="A106" s="23" t="s">
        <v>45</v>
      </c>
      <c r="B106" s="27" t="s">
        <v>225</v>
      </c>
      <c r="C106" s="27" t="s">
        <v>547</v>
      </c>
      <c r="D106" s="23" t="s">
        <v>47</v>
      </c>
      <c r="E106" s="28" t="s">
        <v>548</v>
      </c>
      <c r="F106" s="29" t="s">
        <v>103</v>
      </c>
      <c r="G106" s="30">
        <v>4.55</v>
      </c>
      <c r="H106" s="31">
        <v>0</v>
      </c>
      <c r="I106" s="31">
        <f>ROUND(ROUND(H106,2)*ROUND(G106,3),2)</f>
        <v>0</v>
      </c>
      <c r="O106">
        <f>(I106*21)/100</f>
        <v>0</v>
      </c>
      <c r="P106" t="s">
        <v>23</v>
      </c>
    </row>
    <row r="107" spans="1:16" ht="38.25" x14ac:dyDescent="0.2">
      <c r="A107" s="32" t="s">
        <v>50</v>
      </c>
      <c r="E107" s="33" t="s">
        <v>689</v>
      </c>
    </row>
    <row r="108" spans="1:16" x14ac:dyDescent="0.2">
      <c r="A108" s="34" t="s">
        <v>52</v>
      </c>
      <c r="E108" s="35" t="s">
        <v>690</v>
      </c>
    </row>
    <row r="109" spans="1:16" ht="229.5" x14ac:dyDescent="0.2">
      <c r="A109" t="s">
        <v>54</v>
      </c>
      <c r="E109" s="33" t="s">
        <v>691</v>
      </c>
    </row>
    <row r="110" spans="1:16" x14ac:dyDescent="0.2">
      <c r="A110" s="23" t="s">
        <v>45</v>
      </c>
      <c r="B110" s="27" t="s">
        <v>231</v>
      </c>
      <c r="C110" s="27" t="s">
        <v>214</v>
      </c>
      <c r="D110" s="23" t="s">
        <v>47</v>
      </c>
      <c r="E110" s="28" t="s">
        <v>215</v>
      </c>
      <c r="F110" s="29" t="s">
        <v>167</v>
      </c>
      <c r="G110" s="30">
        <v>3722.95</v>
      </c>
      <c r="H110" s="31">
        <v>0</v>
      </c>
      <c r="I110" s="31">
        <f>ROUND(ROUND(H110,2)*ROUND(G110,3),2)</f>
        <v>0</v>
      </c>
      <c r="O110">
        <f>(I110*21)/100</f>
        <v>0</v>
      </c>
      <c r="P110" t="s">
        <v>23</v>
      </c>
    </row>
    <row r="111" spans="1:16" ht="38.25" x14ac:dyDescent="0.2">
      <c r="A111" s="32" t="s">
        <v>50</v>
      </c>
      <c r="E111" s="33" t="s">
        <v>216</v>
      </c>
    </row>
    <row r="112" spans="1:16" x14ac:dyDescent="0.2">
      <c r="A112" s="34" t="s">
        <v>52</v>
      </c>
      <c r="E112" s="35" t="s">
        <v>692</v>
      </c>
    </row>
    <row r="113" spans="1:18" ht="38.25" x14ac:dyDescent="0.2">
      <c r="A113" t="s">
        <v>54</v>
      </c>
      <c r="E113" s="33" t="s">
        <v>218</v>
      </c>
    </row>
    <row r="114" spans="1:18" x14ac:dyDescent="0.2">
      <c r="A114" s="23" t="s">
        <v>45</v>
      </c>
      <c r="B114" s="27" t="s">
        <v>238</v>
      </c>
      <c r="C114" s="27" t="s">
        <v>220</v>
      </c>
      <c r="D114" s="23" t="s">
        <v>47</v>
      </c>
      <c r="E114" s="28" t="s">
        <v>221</v>
      </c>
      <c r="F114" s="29" t="s">
        <v>167</v>
      </c>
      <c r="G114" s="30">
        <v>1964</v>
      </c>
      <c r="H114" s="31">
        <v>0</v>
      </c>
      <c r="I114" s="31">
        <f>ROUND(ROUND(H114,2)*ROUND(G114,3),2)</f>
        <v>0</v>
      </c>
      <c r="O114">
        <f>(I114*21)/100</f>
        <v>0</v>
      </c>
      <c r="P114" t="s">
        <v>23</v>
      </c>
    </row>
    <row r="115" spans="1:18" ht="38.25" x14ac:dyDescent="0.2">
      <c r="A115" s="32" t="s">
        <v>50</v>
      </c>
      <c r="E115" s="33" t="s">
        <v>693</v>
      </c>
    </row>
    <row r="116" spans="1:18" x14ac:dyDescent="0.2">
      <c r="A116" s="34" t="s">
        <v>52</v>
      </c>
      <c r="E116" s="35" t="s">
        <v>694</v>
      </c>
    </row>
    <row r="117" spans="1:18" ht="38.25" x14ac:dyDescent="0.2">
      <c r="A117" t="s">
        <v>54</v>
      </c>
      <c r="E117" s="33" t="s">
        <v>224</v>
      </c>
    </row>
    <row r="118" spans="1:18" x14ac:dyDescent="0.2">
      <c r="A118" s="23" t="s">
        <v>45</v>
      </c>
      <c r="B118" s="27" t="s">
        <v>245</v>
      </c>
      <c r="C118" s="27" t="s">
        <v>226</v>
      </c>
      <c r="D118" s="23" t="s">
        <v>47</v>
      </c>
      <c r="E118" s="28" t="s">
        <v>227</v>
      </c>
      <c r="F118" s="29" t="s">
        <v>167</v>
      </c>
      <c r="G118" s="30">
        <v>1964</v>
      </c>
      <c r="H118" s="31">
        <v>0</v>
      </c>
      <c r="I118" s="31">
        <f>ROUND(ROUND(H118,2)*ROUND(G118,3),2)</f>
        <v>0</v>
      </c>
      <c r="O118">
        <f>(I118*21)/100</f>
        <v>0</v>
      </c>
      <c r="P118" t="s">
        <v>23</v>
      </c>
    </row>
    <row r="119" spans="1:18" ht="38.25" x14ac:dyDescent="0.2">
      <c r="A119" s="32" t="s">
        <v>50</v>
      </c>
      <c r="E119" s="33" t="s">
        <v>222</v>
      </c>
    </row>
    <row r="120" spans="1:18" x14ac:dyDescent="0.2">
      <c r="A120" s="34" t="s">
        <v>52</v>
      </c>
      <c r="E120" s="35" t="s">
        <v>694</v>
      </c>
    </row>
    <row r="121" spans="1:18" ht="25.5" x14ac:dyDescent="0.2">
      <c r="A121" t="s">
        <v>54</v>
      </c>
      <c r="E121" s="33" t="s">
        <v>229</v>
      </c>
    </row>
    <row r="122" spans="1:18" ht="12.75" customHeight="1" x14ac:dyDescent="0.2">
      <c r="A122" s="11" t="s">
        <v>43</v>
      </c>
      <c r="B122" s="11"/>
      <c r="C122" s="37" t="s">
        <v>23</v>
      </c>
      <c r="D122" s="11"/>
      <c r="E122" s="25" t="s">
        <v>230</v>
      </c>
      <c r="F122" s="11"/>
      <c r="G122" s="11"/>
      <c r="H122" s="11"/>
      <c r="I122" s="38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x14ac:dyDescent="0.2">
      <c r="A123" s="23" t="s">
        <v>45</v>
      </c>
      <c r="B123" s="27" t="s">
        <v>252</v>
      </c>
      <c r="C123" s="27" t="s">
        <v>232</v>
      </c>
      <c r="D123" s="23" t="s">
        <v>47</v>
      </c>
      <c r="E123" s="28" t="s">
        <v>233</v>
      </c>
      <c r="F123" s="29" t="s">
        <v>167</v>
      </c>
      <c r="G123" s="30">
        <v>86.9</v>
      </c>
      <c r="H123" s="31">
        <v>0</v>
      </c>
      <c r="I123" s="31">
        <f>ROUND(ROUND(H123,2)*ROUND(G123,3),2)</f>
        <v>0</v>
      </c>
      <c r="O123">
        <f>(I123*21)/100</f>
        <v>0</v>
      </c>
      <c r="P123" t="s">
        <v>23</v>
      </c>
    </row>
    <row r="124" spans="1:18" ht="51" x14ac:dyDescent="0.2">
      <c r="A124" s="32" t="s">
        <v>50</v>
      </c>
      <c r="E124" s="33" t="s">
        <v>234</v>
      </c>
    </row>
    <row r="125" spans="1:18" x14ac:dyDescent="0.2">
      <c r="A125" s="34" t="s">
        <v>52</v>
      </c>
      <c r="E125" s="35" t="s">
        <v>695</v>
      </c>
    </row>
    <row r="126" spans="1:18" ht="102" x14ac:dyDescent="0.2">
      <c r="A126" t="s">
        <v>54</v>
      </c>
      <c r="E126" s="33" t="s">
        <v>236</v>
      </c>
    </row>
    <row r="127" spans="1:18" ht="12.75" customHeight="1" x14ac:dyDescent="0.2">
      <c r="A127" s="11" t="s">
        <v>43</v>
      </c>
      <c r="B127" s="11"/>
      <c r="C127" s="37" t="s">
        <v>35</v>
      </c>
      <c r="D127" s="11"/>
      <c r="E127" s="25" t="s">
        <v>276</v>
      </c>
      <c r="F127" s="11"/>
      <c r="G127" s="11"/>
      <c r="H127" s="11"/>
      <c r="I127" s="38">
        <f>0+Q127</f>
        <v>0</v>
      </c>
      <c r="O127">
        <f>0+R127</f>
        <v>0</v>
      </c>
      <c r="Q127">
        <f>0+I128+I132+I136+I140+I144+I148+I152+I156+I160+I164+I168+I172+I176+I180+I184+I188+I192</f>
        <v>0</v>
      </c>
      <c r="R127">
        <f>0+O128+O132+O136+O140+O144+O148+O152+O156+O160+O164+O168+O172+O176+O180+O184+O188+O192</f>
        <v>0</v>
      </c>
    </row>
    <row r="128" spans="1:18" x14ac:dyDescent="0.2">
      <c r="A128" s="23" t="s">
        <v>45</v>
      </c>
      <c r="B128" s="27" t="s">
        <v>258</v>
      </c>
      <c r="C128" s="27" t="s">
        <v>278</v>
      </c>
      <c r="D128" s="23" t="s">
        <v>47</v>
      </c>
      <c r="E128" s="28" t="s">
        <v>279</v>
      </c>
      <c r="F128" s="29" t="s">
        <v>103</v>
      </c>
      <c r="G128" s="30">
        <v>19.986999999999998</v>
      </c>
      <c r="H128" s="31">
        <v>0</v>
      </c>
      <c r="I128" s="31">
        <f>ROUND(ROUND(H128,2)*ROUND(G128,3),2)</f>
        <v>0</v>
      </c>
      <c r="O128">
        <f>(I128*21)/100</f>
        <v>0</v>
      </c>
      <c r="P128" t="s">
        <v>23</v>
      </c>
    </row>
    <row r="129" spans="1:16" ht="51" x14ac:dyDescent="0.2">
      <c r="A129" s="32" t="s">
        <v>50</v>
      </c>
      <c r="E129" s="33" t="s">
        <v>280</v>
      </c>
    </row>
    <row r="130" spans="1:16" x14ac:dyDescent="0.2">
      <c r="A130" s="34" t="s">
        <v>52</v>
      </c>
      <c r="E130" s="35" t="s">
        <v>696</v>
      </c>
    </row>
    <row r="131" spans="1:16" ht="127.5" x14ac:dyDescent="0.2">
      <c r="A131" t="s">
        <v>54</v>
      </c>
      <c r="E131" s="33" t="s">
        <v>282</v>
      </c>
    </row>
    <row r="132" spans="1:16" ht="25.5" x14ac:dyDescent="0.2">
      <c r="A132" s="23" t="s">
        <v>45</v>
      </c>
      <c r="B132" s="27" t="s">
        <v>264</v>
      </c>
      <c r="C132" s="27" t="s">
        <v>284</v>
      </c>
      <c r="D132" s="23" t="s">
        <v>47</v>
      </c>
      <c r="E132" s="28" t="s">
        <v>285</v>
      </c>
      <c r="F132" s="29" t="s">
        <v>167</v>
      </c>
      <c r="G132" s="30">
        <v>3305.5</v>
      </c>
      <c r="H132" s="31">
        <v>0</v>
      </c>
      <c r="I132" s="31">
        <f>ROUND(ROUND(H132,2)*ROUND(G132,3),2)</f>
        <v>0</v>
      </c>
      <c r="O132">
        <f>(I132*21)/100</f>
        <v>0</v>
      </c>
      <c r="P132" t="s">
        <v>23</v>
      </c>
    </row>
    <row r="133" spans="1:16" ht="51" x14ac:dyDescent="0.2">
      <c r="A133" s="32" t="s">
        <v>50</v>
      </c>
      <c r="E133" s="33" t="s">
        <v>286</v>
      </c>
    </row>
    <row r="134" spans="1:16" x14ac:dyDescent="0.2">
      <c r="A134" s="34" t="s">
        <v>52</v>
      </c>
      <c r="E134" s="35" t="s">
        <v>697</v>
      </c>
    </row>
    <row r="135" spans="1:16" ht="51" x14ac:dyDescent="0.2">
      <c r="A135" t="s">
        <v>54</v>
      </c>
      <c r="E135" s="33" t="s">
        <v>288</v>
      </c>
    </row>
    <row r="136" spans="1:16" x14ac:dyDescent="0.2">
      <c r="A136" s="23" t="s">
        <v>45</v>
      </c>
      <c r="B136" s="27" t="s">
        <v>270</v>
      </c>
      <c r="C136" s="27" t="s">
        <v>290</v>
      </c>
      <c r="D136" s="23" t="s">
        <v>29</v>
      </c>
      <c r="E136" s="28" t="s">
        <v>291</v>
      </c>
      <c r="F136" s="29" t="s">
        <v>103</v>
      </c>
      <c r="G136" s="30">
        <v>21.725000000000001</v>
      </c>
      <c r="H136" s="31">
        <v>0</v>
      </c>
      <c r="I136" s="31">
        <f>ROUND(ROUND(H136,2)*ROUND(G136,3),2)</f>
        <v>0</v>
      </c>
      <c r="O136">
        <f>(I136*21)/100</f>
        <v>0</v>
      </c>
      <c r="P136" t="s">
        <v>23</v>
      </c>
    </row>
    <row r="137" spans="1:16" ht="51" x14ac:dyDescent="0.2">
      <c r="A137" s="32" t="s">
        <v>50</v>
      </c>
      <c r="E137" s="33" t="s">
        <v>292</v>
      </c>
    </row>
    <row r="138" spans="1:16" x14ac:dyDescent="0.2">
      <c r="A138" s="34" t="s">
        <v>52</v>
      </c>
      <c r="E138" s="35" t="s">
        <v>698</v>
      </c>
    </row>
    <row r="139" spans="1:16" ht="51" x14ac:dyDescent="0.2">
      <c r="A139" t="s">
        <v>54</v>
      </c>
      <c r="E139" s="33" t="s">
        <v>288</v>
      </c>
    </row>
    <row r="140" spans="1:16" x14ac:dyDescent="0.2">
      <c r="A140" s="23" t="s">
        <v>45</v>
      </c>
      <c r="B140" s="27" t="s">
        <v>277</v>
      </c>
      <c r="C140" s="27" t="s">
        <v>290</v>
      </c>
      <c r="D140" s="23" t="s">
        <v>23</v>
      </c>
      <c r="E140" s="28" t="s">
        <v>291</v>
      </c>
      <c r="F140" s="29" t="s">
        <v>103</v>
      </c>
      <c r="G140" s="30">
        <v>8.1</v>
      </c>
      <c r="H140" s="31">
        <v>0</v>
      </c>
      <c r="I140" s="31">
        <f>ROUND(ROUND(H140,2)*ROUND(G140,3),2)</f>
        <v>0</v>
      </c>
      <c r="O140">
        <f>(I140*21)/100</f>
        <v>0</v>
      </c>
      <c r="P140" t="s">
        <v>23</v>
      </c>
    </row>
    <row r="141" spans="1:16" ht="38.25" x14ac:dyDescent="0.2">
      <c r="A141" s="32" t="s">
        <v>50</v>
      </c>
      <c r="E141" s="33" t="s">
        <v>699</v>
      </c>
    </row>
    <row r="142" spans="1:16" ht="102" x14ac:dyDescent="0.2">
      <c r="A142" s="34" t="s">
        <v>52</v>
      </c>
      <c r="E142" s="35" t="s">
        <v>700</v>
      </c>
    </row>
    <row r="143" spans="1:16" ht="51" x14ac:dyDescent="0.2">
      <c r="A143" t="s">
        <v>54</v>
      </c>
      <c r="E143" s="33" t="s">
        <v>288</v>
      </c>
    </row>
    <row r="144" spans="1:16" x14ac:dyDescent="0.2">
      <c r="A144" s="23" t="s">
        <v>45</v>
      </c>
      <c r="B144" s="27" t="s">
        <v>283</v>
      </c>
      <c r="C144" s="27" t="s">
        <v>290</v>
      </c>
      <c r="D144" s="23" t="s">
        <v>22</v>
      </c>
      <c r="E144" s="28" t="s">
        <v>291</v>
      </c>
      <c r="F144" s="29" t="s">
        <v>103</v>
      </c>
      <c r="G144" s="30">
        <v>727.21</v>
      </c>
      <c r="H144" s="31">
        <v>0</v>
      </c>
      <c r="I144" s="31">
        <f>ROUND(ROUND(H144,2)*ROUND(G144,3),2)</f>
        <v>0</v>
      </c>
      <c r="O144">
        <f>(I144*21)/100</f>
        <v>0</v>
      </c>
      <c r="P144" t="s">
        <v>23</v>
      </c>
    </row>
    <row r="145" spans="1:16" ht="38.25" x14ac:dyDescent="0.2">
      <c r="A145" s="32" t="s">
        <v>50</v>
      </c>
      <c r="E145" s="33" t="s">
        <v>295</v>
      </c>
    </row>
    <row r="146" spans="1:16" x14ac:dyDescent="0.2">
      <c r="A146" s="34" t="s">
        <v>52</v>
      </c>
      <c r="E146" s="35" t="s">
        <v>701</v>
      </c>
    </row>
    <row r="147" spans="1:16" ht="51" x14ac:dyDescent="0.2">
      <c r="A147" t="s">
        <v>54</v>
      </c>
      <c r="E147" s="33" t="s">
        <v>288</v>
      </c>
    </row>
    <row r="148" spans="1:16" x14ac:dyDescent="0.2">
      <c r="A148" s="23" t="s">
        <v>45</v>
      </c>
      <c r="B148" s="27" t="s">
        <v>289</v>
      </c>
      <c r="C148" s="27" t="s">
        <v>290</v>
      </c>
      <c r="D148" s="23" t="s">
        <v>33</v>
      </c>
      <c r="E148" s="28" t="s">
        <v>291</v>
      </c>
      <c r="F148" s="29" t="s">
        <v>103</v>
      </c>
      <c r="G148" s="30">
        <v>806.30200000000002</v>
      </c>
      <c r="H148" s="31">
        <v>0</v>
      </c>
      <c r="I148" s="31">
        <f>ROUND(ROUND(H148,2)*ROUND(G148,3),2)</f>
        <v>0</v>
      </c>
      <c r="O148">
        <f>(I148*21)/100</f>
        <v>0</v>
      </c>
      <c r="P148" t="s">
        <v>23</v>
      </c>
    </row>
    <row r="149" spans="1:16" ht="63.75" x14ac:dyDescent="0.2">
      <c r="A149" s="32" t="s">
        <v>50</v>
      </c>
      <c r="E149" s="33" t="s">
        <v>702</v>
      </c>
    </row>
    <row r="150" spans="1:16" x14ac:dyDescent="0.2">
      <c r="A150" s="34" t="s">
        <v>52</v>
      </c>
      <c r="E150" s="35" t="s">
        <v>703</v>
      </c>
    </row>
    <row r="151" spans="1:16" ht="51" x14ac:dyDescent="0.2">
      <c r="A151" t="s">
        <v>54</v>
      </c>
      <c r="E151" s="33" t="s">
        <v>288</v>
      </c>
    </row>
    <row r="152" spans="1:16" x14ac:dyDescent="0.2">
      <c r="A152" s="23" t="s">
        <v>45</v>
      </c>
      <c r="B152" s="27" t="s">
        <v>294</v>
      </c>
      <c r="C152" s="27" t="s">
        <v>704</v>
      </c>
      <c r="D152" s="23" t="s">
        <v>47</v>
      </c>
      <c r="E152" s="28" t="s">
        <v>705</v>
      </c>
      <c r="F152" s="29" t="s">
        <v>103</v>
      </c>
      <c r="G152" s="30">
        <v>16.100000000000001</v>
      </c>
      <c r="H152" s="31">
        <v>0</v>
      </c>
      <c r="I152" s="31">
        <f>ROUND(ROUND(H152,2)*ROUND(G152,3),2)</f>
        <v>0</v>
      </c>
      <c r="O152">
        <f>(I152*21)/100</f>
        <v>0</v>
      </c>
      <c r="P152" t="s">
        <v>23</v>
      </c>
    </row>
    <row r="153" spans="1:16" ht="38.25" x14ac:dyDescent="0.2">
      <c r="A153" s="32" t="s">
        <v>50</v>
      </c>
      <c r="E153" s="33" t="s">
        <v>706</v>
      </c>
    </row>
    <row r="154" spans="1:16" x14ac:dyDescent="0.2">
      <c r="A154" s="34" t="s">
        <v>52</v>
      </c>
      <c r="E154" s="35" t="s">
        <v>707</v>
      </c>
    </row>
    <row r="155" spans="1:16" ht="102" x14ac:dyDescent="0.2">
      <c r="A155" t="s">
        <v>54</v>
      </c>
      <c r="E155" s="33" t="s">
        <v>305</v>
      </c>
    </row>
    <row r="156" spans="1:16" x14ac:dyDescent="0.2">
      <c r="A156" s="23" t="s">
        <v>45</v>
      </c>
      <c r="B156" s="27" t="s">
        <v>297</v>
      </c>
      <c r="C156" s="27" t="s">
        <v>301</v>
      </c>
      <c r="D156" s="23" t="s">
        <v>47</v>
      </c>
      <c r="E156" s="28" t="s">
        <v>302</v>
      </c>
      <c r="F156" s="29" t="s">
        <v>103</v>
      </c>
      <c r="G156" s="30">
        <v>6.375</v>
      </c>
      <c r="H156" s="31">
        <v>0</v>
      </c>
      <c r="I156" s="31">
        <f>ROUND(ROUND(H156,2)*ROUND(G156,3),2)</f>
        <v>0</v>
      </c>
      <c r="O156">
        <f>(I156*21)/100</f>
        <v>0</v>
      </c>
      <c r="P156" t="s">
        <v>23</v>
      </c>
    </row>
    <row r="157" spans="1:16" ht="38.25" x14ac:dyDescent="0.2">
      <c r="A157" s="32" t="s">
        <v>50</v>
      </c>
      <c r="E157" s="33" t="s">
        <v>708</v>
      </c>
    </row>
    <row r="158" spans="1:16" x14ac:dyDescent="0.2">
      <c r="A158" s="34" t="s">
        <v>52</v>
      </c>
      <c r="E158" s="35" t="s">
        <v>709</v>
      </c>
    </row>
    <row r="159" spans="1:16" ht="102" x14ac:dyDescent="0.2">
      <c r="A159" t="s">
        <v>54</v>
      </c>
      <c r="E159" s="33" t="s">
        <v>305</v>
      </c>
    </row>
    <row r="160" spans="1:16" x14ac:dyDescent="0.2">
      <c r="A160" s="23" t="s">
        <v>45</v>
      </c>
      <c r="B160" s="27" t="s">
        <v>300</v>
      </c>
      <c r="C160" s="27" t="s">
        <v>307</v>
      </c>
      <c r="D160" s="23" t="s">
        <v>47</v>
      </c>
      <c r="E160" s="28" t="s">
        <v>308</v>
      </c>
      <c r="F160" s="29" t="s">
        <v>167</v>
      </c>
      <c r="G160" s="30">
        <v>3383.63</v>
      </c>
      <c r="H160" s="31">
        <v>0</v>
      </c>
      <c r="I160" s="31">
        <f>ROUND(ROUND(H160,2)*ROUND(G160,3),2)</f>
        <v>0</v>
      </c>
      <c r="O160">
        <f>(I160*21)/100</f>
        <v>0</v>
      </c>
      <c r="P160" t="s">
        <v>23</v>
      </c>
    </row>
    <row r="161" spans="1:16" ht="38.25" x14ac:dyDescent="0.2">
      <c r="A161" s="32" t="s">
        <v>50</v>
      </c>
      <c r="E161" s="33" t="s">
        <v>309</v>
      </c>
    </row>
    <row r="162" spans="1:16" x14ac:dyDescent="0.2">
      <c r="A162" s="34" t="s">
        <v>52</v>
      </c>
      <c r="E162" s="35" t="s">
        <v>710</v>
      </c>
    </row>
    <row r="163" spans="1:16" ht="51" x14ac:dyDescent="0.2">
      <c r="A163" t="s">
        <v>54</v>
      </c>
      <c r="E163" s="33" t="s">
        <v>311</v>
      </c>
    </row>
    <row r="164" spans="1:16" x14ac:dyDescent="0.2">
      <c r="A164" s="23" t="s">
        <v>45</v>
      </c>
      <c r="B164" s="27" t="s">
        <v>306</v>
      </c>
      <c r="C164" s="27" t="s">
        <v>313</v>
      </c>
      <c r="D164" s="23" t="s">
        <v>47</v>
      </c>
      <c r="E164" s="28" t="s">
        <v>314</v>
      </c>
      <c r="F164" s="29" t="s">
        <v>167</v>
      </c>
      <c r="G164" s="30">
        <v>3485.59</v>
      </c>
      <c r="H164" s="31">
        <v>0</v>
      </c>
      <c r="I164" s="31">
        <f>ROUND(ROUND(H164,2)*ROUND(G164,3),2)</f>
        <v>0</v>
      </c>
      <c r="O164">
        <f>(I164*21)/100</f>
        <v>0</v>
      </c>
      <c r="P164" t="s">
        <v>23</v>
      </c>
    </row>
    <row r="165" spans="1:16" ht="51" x14ac:dyDescent="0.2">
      <c r="A165" s="32" t="s">
        <v>50</v>
      </c>
      <c r="E165" s="33" t="s">
        <v>315</v>
      </c>
    </row>
    <row r="166" spans="1:16" ht="51" x14ac:dyDescent="0.2">
      <c r="A166" s="34" t="s">
        <v>52</v>
      </c>
      <c r="E166" s="35" t="s">
        <v>711</v>
      </c>
    </row>
    <row r="167" spans="1:16" ht="51" x14ac:dyDescent="0.2">
      <c r="A167" t="s">
        <v>54</v>
      </c>
      <c r="E167" s="33" t="s">
        <v>311</v>
      </c>
    </row>
    <row r="168" spans="1:16" x14ac:dyDescent="0.2">
      <c r="A168" s="23" t="s">
        <v>45</v>
      </c>
      <c r="B168" s="27" t="s">
        <v>312</v>
      </c>
      <c r="C168" s="27" t="s">
        <v>318</v>
      </c>
      <c r="D168" s="23" t="s">
        <v>47</v>
      </c>
      <c r="E168" s="28" t="s">
        <v>319</v>
      </c>
      <c r="F168" s="29" t="s">
        <v>167</v>
      </c>
      <c r="G168" s="30">
        <v>130</v>
      </c>
      <c r="H168" s="31">
        <v>0</v>
      </c>
      <c r="I168" s="31">
        <f>ROUND(ROUND(H168,2)*ROUND(G168,3),2)</f>
        <v>0</v>
      </c>
      <c r="O168">
        <f>(I168*21)/100</f>
        <v>0</v>
      </c>
      <c r="P168" t="s">
        <v>23</v>
      </c>
    </row>
    <row r="169" spans="1:16" ht="51" x14ac:dyDescent="0.2">
      <c r="A169" s="32" t="s">
        <v>50</v>
      </c>
      <c r="E169" s="33" t="s">
        <v>712</v>
      </c>
    </row>
    <row r="170" spans="1:16" ht="25.5" x14ac:dyDescent="0.2">
      <c r="A170" s="34" t="s">
        <v>52</v>
      </c>
      <c r="E170" s="35" t="s">
        <v>713</v>
      </c>
    </row>
    <row r="171" spans="1:16" ht="51" x14ac:dyDescent="0.2">
      <c r="A171" t="s">
        <v>54</v>
      </c>
      <c r="E171" s="33" t="s">
        <v>311</v>
      </c>
    </row>
    <row r="172" spans="1:16" x14ac:dyDescent="0.2">
      <c r="A172" s="23" t="s">
        <v>45</v>
      </c>
      <c r="B172" s="27" t="s">
        <v>317</v>
      </c>
      <c r="C172" s="27" t="s">
        <v>591</v>
      </c>
      <c r="D172" s="23" t="s">
        <v>47</v>
      </c>
      <c r="E172" s="28" t="s">
        <v>592</v>
      </c>
      <c r="F172" s="29" t="s">
        <v>167</v>
      </c>
      <c r="G172" s="30">
        <v>80.5</v>
      </c>
      <c r="H172" s="31">
        <v>0</v>
      </c>
      <c r="I172" s="31">
        <f>ROUND(ROUND(H172,2)*ROUND(G172,3),2)</f>
        <v>0</v>
      </c>
      <c r="O172">
        <f>(I172*21)/100</f>
        <v>0</v>
      </c>
      <c r="P172" t="s">
        <v>23</v>
      </c>
    </row>
    <row r="173" spans="1:16" ht="38.25" x14ac:dyDescent="0.2">
      <c r="A173" s="32" t="s">
        <v>50</v>
      </c>
      <c r="E173" s="33" t="s">
        <v>714</v>
      </c>
    </row>
    <row r="174" spans="1:16" x14ac:dyDescent="0.2">
      <c r="A174" s="34" t="s">
        <v>52</v>
      </c>
      <c r="E174" s="35" t="s">
        <v>715</v>
      </c>
    </row>
    <row r="175" spans="1:16" ht="51" x14ac:dyDescent="0.2">
      <c r="A175" t="s">
        <v>54</v>
      </c>
      <c r="E175" s="33" t="s">
        <v>311</v>
      </c>
    </row>
    <row r="176" spans="1:16" x14ac:dyDescent="0.2">
      <c r="A176" s="23" t="s">
        <v>45</v>
      </c>
      <c r="B176" s="27" t="s">
        <v>322</v>
      </c>
      <c r="C176" s="27" t="s">
        <v>323</v>
      </c>
      <c r="D176" s="23" t="s">
        <v>47</v>
      </c>
      <c r="E176" s="28" t="s">
        <v>324</v>
      </c>
      <c r="F176" s="29" t="s">
        <v>167</v>
      </c>
      <c r="G176" s="30">
        <v>3485.59</v>
      </c>
      <c r="H176" s="31">
        <v>0</v>
      </c>
      <c r="I176" s="31">
        <f>ROUND(ROUND(H176,2)*ROUND(G176,3),2)</f>
        <v>0</v>
      </c>
      <c r="O176">
        <f>(I176*21)/100</f>
        <v>0</v>
      </c>
      <c r="P176" t="s">
        <v>23</v>
      </c>
    </row>
    <row r="177" spans="1:16" ht="51" x14ac:dyDescent="0.2">
      <c r="A177" s="32" t="s">
        <v>50</v>
      </c>
      <c r="E177" s="33" t="s">
        <v>599</v>
      </c>
    </row>
    <row r="178" spans="1:16" ht="51" x14ac:dyDescent="0.2">
      <c r="A178" s="34" t="s">
        <v>52</v>
      </c>
      <c r="E178" s="35" t="s">
        <v>716</v>
      </c>
    </row>
    <row r="179" spans="1:16" ht="140.25" x14ac:dyDescent="0.2">
      <c r="A179" t="s">
        <v>54</v>
      </c>
      <c r="E179" s="33" t="s">
        <v>327</v>
      </c>
    </row>
    <row r="180" spans="1:16" ht="25.5" x14ac:dyDescent="0.2">
      <c r="A180" s="23" t="s">
        <v>45</v>
      </c>
      <c r="B180" s="27" t="s">
        <v>328</v>
      </c>
      <c r="C180" s="27" t="s">
        <v>329</v>
      </c>
      <c r="D180" s="23" t="s">
        <v>47</v>
      </c>
      <c r="E180" s="28" t="s">
        <v>330</v>
      </c>
      <c r="F180" s="29" t="s">
        <v>167</v>
      </c>
      <c r="G180" s="30">
        <v>3513.63</v>
      </c>
      <c r="H180" s="31">
        <v>0</v>
      </c>
      <c r="I180" s="31">
        <f>ROUND(ROUND(H180,2)*ROUND(G180,3),2)</f>
        <v>0</v>
      </c>
      <c r="O180">
        <f>(I180*21)/100</f>
        <v>0</v>
      </c>
      <c r="P180" t="s">
        <v>23</v>
      </c>
    </row>
    <row r="181" spans="1:16" ht="63.75" x14ac:dyDescent="0.2">
      <c r="A181" s="32" t="s">
        <v>50</v>
      </c>
      <c r="E181" s="33" t="s">
        <v>331</v>
      </c>
    </row>
    <row r="182" spans="1:16" ht="51" x14ac:dyDescent="0.2">
      <c r="A182" s="34" t="s">
        <v>52</v>
      </c>
      <c r="E182" s="35" t="s">
        <v>717</v>
      </c>
    </row>
    <row r="183" spans="1:16" ht="140.25" x14ac:dyDescent="0.2">
      <c r="A183" t="s">
        <v>54</v>
      </c>
      <c r="E183" s="33" t="s">
        <v>327</v>
      </c>
    </row>
    <row r="184" spans="1:16" x14ac:dyDescent="0.2">
      <c r="A184" s="23" t="s">
        <v>45</v>
      </c>
      <c r="B184" s="27" t="s">
        <v>333</v>
      </c>
      <c r="C184" s="27" t="s">
        <v>334</v>
      </c>
      <c r="D184" s="23" t="s">
        <v>47</v>
      </c>
      <c r="E184" s="28" t="s">
        <v>335</v>
      </c>
      <c r="F184" s="29" t="s">
        <v>167</v>
      </c>
      <c r="G184" s="30">
        <v>69</v>
      </c>
      <c r="H184" s="31">
        <v>0</v>
      </c>
      <c r="I184" s="31">
        <f>ROUND(ROUND(H184,2)*ROUND(G184,3),2)</f>
        <v>0</v>
      </c>
      <c r="O184">
        <f>(I184*21)/100</f>
        <v>0</v>
      </c>
      <c r="P184" t="s">
        <v>23</v>
      </c>
    </row>
    <row r="185" spans="1:16" ht="51" x14ac:dyDescent="0.2">
      <c r="A185" s="32" t="s">
        <v>50</v>
      </c>
      <c r="E185" s="33" t="s">
        <v>336</v>
      </c>
    </row>
    <row r="186" spans="1:16" x14ac:dyDescent="0.2">
      <c r="A186" s="34" t="s">
        <v>52</v>
      </c>
      <c r="E186" s="35" t="s">
        <v>718</v>
      </c>
    </row>
    <row r="187" spans="1:16" ht="165.75" x14ac:dyDescent="0.2">
      <c r="A187" t="s">
        <v>54</v>
      </c>
      <c r="E187" s="33" t="s">
        <v>338</v>
      </c>
    </row>
    <row r="188" spans="1:16" x14ac:dyDescent="0.2">
      <c r="A188" s="23" t="s">
        <v>45</v>
      </c>
      <c r="B188" s="27" t="s">
        <v>340</v>
      </c>
      <c r="C188" s="27" t="s">
        <v>719</v>
      </c>
      <c r="D188" s="23" t="s">
        <v>47</v>
      </c>
      <c r="E188" s="28" t="s">
        <v>720</v>
      </c>
      <c r="F188" s="29" t="s">
        <v>167</v>
      </c>
      <c r="G188" s="30">
        <v>24</v>
      </c>
      <c r="H188" s="31">
        <v>0</v>
      </c>
      <c r="I188" s="31">
        <f>ROUND(ROUND(H188,2)*ROUND(G188,3),2)</f>
        <v>0</v>
      </c>
      <c r="O188">
        <f>(I188*21)/100</f>
        <v>0</v>
      </c>
      <c r="P188" t="s">
        <v>23</v>
      </c>
    </row>
    <row r="189" spans="1:16" ht="51" x14ac:dyDescent="0.2">
      <c r="A189" s="32" t="s">
        <v>50</v>
      </c>
      <c r="E189" s="33" t="s">
        <v>721</v>
      </c>
    </row>
    <row r="190" spans="1:16" x14ac:dyDescent="0.2">
      <c r="A190" s="34" t="s">
        <v>52</v>
      </c>
      <c r="E190" s="35" t="s">
        <v>722</v>
      </c>
    </row>
    <row r="191" spans="1:16" ht="102" x14ac:dyDescent="0.2">
      <c r="A191" t="s">
        <v>54</v>
      </c>
      <c r="E191" s="33" t="s">
        <v>723</v>
      </c>
    </row>
    <row r="192" spans="1:16" x14ac:dyDescent="0.2">
      <c r="A192" s="23" t="s">
        <v>45</v>
      </c>
      <c r="B192" s="27" t="s">
        <v>347</v>
      </c>
      <c r="C192" s="27" t="s">
        <v>724</v>
      </c>
      <c r="D192" s="23" t="s">
        <v>47</v>
      </c>
      <c r="E192" s="28" t="s">
        <v>725</v>
      </c>
      <c r="F192" s="29" t="s">
        <v>167</v>
      </c>
      <c r="G192" s="30">
        <v>30</v>
      </c>
      <c r="H192" s="31">
        <v>0</v>
      </c>
      <c r="I192" s="31">
        <f>ROUND(ROUND(H192,2)*ROUND(G192,3),2)</f>
        <v>0</v>
      </c>
      <c r="O192">
        <f>(I192*0)/100</f>
        <v>0</v>
      </c>
      <c r="P192" t="s">
        <v>27</v>
      </c>
    </row>
    <row r="193" spans="1:18" ht="63.75" x14ac:dyDescent="0.2">
      <c r="A193" s="32" t="s">
        <v>50</v>
      </c>
      <c r="E193" s="33" t="s">
        <v>726</v>
      </c>
    </row>
    <row r="194" spans="1:18" x14ac:dyDescent="0.2">
      <c r="A194" s="34" t="s">
        <v>52</v>
      </c>
      <c r="E194" s="35" t="s">
        <v>727</v>
      </c>
    </row>
    <row r="195" spans="1:18" ht="102" x14ac:dyDescent="0.2">
      <c r="A195" t="s">
        <v>54</v>
      </c>
      <c r="E195" s="33" t="s">
        <v>723</v>
      </c>
    </row>
    <row r="196" spans="1:18" ht="12.75" customHeight="1" x14ac:dyDescent="0.2">
      <c r="A196" s="11" t="s">
        <v>43</v>
      </c>
      <c r="B196" s="11"/>
      <c r="C196" s="37" t="s">
        <v>69</v>
      </c>
      <c r="D196" s="11"/>
      <c r="E196" s="25" t="s">
        <v>339</v>
      </c>
      <c r="F196" s="11"/>
      <c r="G196" s="11"/>
      <c r="H196" s="11"/>
      <c r="I196" s="38">
        <f>0+Q196</f>
        <v>0</v>
      </c>
      <c r="O196">
        <f>0+R196</f>
        <v>0</v>
      </c>
      <c r="Q196">
        <f>0+I197</f>
        <v>0</v>
      </c>
      <c r="R196">
        <f>0+O197</f>
        <v>0</v>
      </c>
    </row>
    <row r="197" spans="1:18" x14ac:dyDescent="0.2">
      <c r="A197" s="23" t="s">
        <v>45</v>
      </c>
      <c r="B197" s="27" t="s">
        <v>352</v>
      </c>
      <c r="C197" s="27" t="s">
        <v>341</v>
      </c>
      <c r="D197" s="23" t="s">
        <v>47</v>
      </c>
      <c r="E197" s="28" t="s">
        <v>342</v>
      </c>
      <c r="F197" s="29" t="s">
        <v>133</v>
      </c>
      <c r="G197" s="30">
        <v>71</v>
      </c>
      <c r="H197" s="31">
        <v>0</v>
      </c>
      <c r="I197" s="31">
        <f>ROUND(ROUND(H197,2)*ROUND(G197,3),2)</f>
        <v>0</v>
      </c>
      <c r="O197">
        <f>(I197*21)/100</f>
        <v>0</v>
      </c>
      <c r="P197" t="s">
        <v>23</v>
      </c>
    </row>
    <row r="198" spans="1:18" ht="25.5" x14ac:dyDescent="0.2">
      <c r="A198" s="32" t="s">
        <v>50</v>
      </c>
      <c r="E198" s="33" t="s">
        <v>728</v>
      </c>
    </row>
    <row r="199" spans="1:18" x14ac:dyDescent="0.2">
      <c r="A199" s="34" t="s">
        <v>52</v>
      </c>
      <c r="E199" s="35" t="s">
        <v>729</v>
      </c>
    </row>
    <row r="200" spans="1:18" ht="102" x14ac:dyDescent="0.2">
      <c r="A200" t="s">
        <v>54</v>
      </c>
      <c r="E200" s="33" t="s">
        <v>345</v>
      </c>
    </row>
    <row r="201" spans="1:18" ht="12.75" customHeight="1" x14ac:dyDescent="0.2">
      <c r="A201" s="11" t="s">
        <v>43</v>
      </c>
      <c r="B201" s="11"/>
      <c r="C201" s="37" t="s">
        <v>75</v>
      </c>
      <c r="D201" s="11"/>
      <c r="E201" s="25" t="s">
        <v>346</v>
      </c>
      <c r="F201" s="11"/>
      <c r="G201" s="11"/>
      <c r="H201" s="11"/>
      <c r="I201" s="38">
        <f>0+Q201</f>
        <v>0</v>
      </c>
      <c r="O201">
        <f>0+R201</f>
        <v>0</v>
      </c>
      <c r="Q201">
        <f>0+I202+I206</f>
        <v>0</v>
      </c>
      <c r="R201">
        <f>0+O202+O206</f>
        <v>0</v>
      </c>
    </row>
    <row r="202" spans="1:18" x14ac:dyDescent="0.2">
      <c r="A202" s="23" t="s">
        <v>45</v>
      </c>
      <c r="B202" s="27" t="s">
        <v>358</v>
      </c>
      <c r="C202" s="27" t="s">
        <v>359</v>
      </c>
      <c r="D202" s="23" t="s">
        <v>47</v>
      </c>
      <c r="E202" s="28" t="s">
        <v>360</v>
      </c>
      <c r="F202" s="29" t="s">
        <v>361</v>
      </c>
      <c r="G202" s="30">
        <v>14</v>
      </c>
      <c r="H202" s="31">
        <v>0</v>
      </c>
      <c r="I202" s="31">
        <f>ROUND(ROUND(H202,2)*ROUND(G202,3),2)</f>
        <v>0</v>
      </c>
      <c r="O202">
        <f>(I202*21)/100</f>
        <v>0</v>
      </c>
      <c r="P202" t="s">
        <v>23</v>
      </c>
    </row>
    <row r="203" spans="1:18" ht="25.5" x14ac:dyDescent="0.2">
      <c r="A203" s="32" t="s">
        <v>50</v>
      </c>
      <c r="E203" s="33" t="s">
        <v>730</v>
      </c>
    </row>
    <row r="204" spans="1:18" x14ac:dyDescent="0.2">
      <c r="A204" s="34" t="s">
        <v>52</v>
      </c>
      <c r="E204" s="35" t="s">
        <v>422</v>
      </c>
    </row>
    <row r="205" spans="1:18" ht="89.25" x14ac:dyDescent="0.2">
      <c r="A205" t="s">
        <v>54</v>
      </c>
      <c r="E205" s="33" t="s">
        <v>364</v>
      </c>
    </row>
    <row r="206" spans="1:18" x14ac:dyDescent="0.2">
      <c r="A206" s="23" t="s">
        <v>45</v>
      </c>
      <c r="B206" s="27" t="s">
        <v>365</v>
      </c>
      <c r="C206" s="27" t="s">
        <v>731</v>
      </c>
      <c r="D206" s="23" t="s">
        <v>47</v>
      </c>
      <c r="E206" s="28" t="s">
        <v>732</v>
      </c>
      <c r="F206" s="29" t="s">
        <v>361</v>
      </c>
      <c r="G206" s="30">
        <v>8</v>
      </c>
      <c r="H206" s="31">
        <v>0</v>
      </c>
      <c r="I206" s="31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32" t="s">
        <v>50</v>
      </c>
      <c r="E207" s="33" t="s">
        <v>733</v>
      </c>
    </row>
    <row r="208" spans="1:18" x14ac:dyDescent="0.2">
      <c r="A208" s="34" t="s">
        <v>52</v>
      </c>
      <c r="E208" s="35" t="s">
        <v>734</v>
      </c>
    </row>
    <row r="209" spans="1:18" ht="38.25" x14ac:dyDescent="0.2">
      <c r="A209" t="s">
        <v>54</v>
      </c>
      <c r="E209" s="33" t="s">
        <v>370</v>
      </c>
    </row>
    <row r="210" spans="1:18" ht="12.75" customHeight="1" x14ac:dyDescent="0.2">
      <c r="A210" s="11" t="s">
        <v>43</v>
      </c>
      <c r="B210" s="11"/>
      <c r="C210" s="37" t="s">
        <v>40</v>
      </c>
      <c r="D210" s="11"/>
      <c r="E210" s="25" t="s">
        <v>376</v>
      </c>
      <c r="F210" s="11"/>
      <c r="G210" s="11"/>
      <c r="H210" s="11"/>
      <c r="I210" s="38">
        <f>0+Q210</f>
        <v>0</v>
      </c>
      <c r="O210">
        <f>0+R210</f>
        <v>0</v>
      </c>
      <c r="Q210">
        <f>0+I211+I215+I219+I223+I227+I231+I235+I239+I243+I247+I251+I255+I259+I263+I267+I271+I275+I279+I283+I287+I291</f>
        <v>0</v>
      </c>
      <c r="R210">
        <f>0+O211+O215+O219+O223+O227+O231+O235+O239+O243+O247+O251+O255+O259+O263+O267+O271+O275+O279+O283+O287+O291</f>
        <v>0</v>
      </c>
    </row>
    <row r="211" spans="1:18" x14ac:dyDescent="0.2">
      <c r="A211" s="23" t="s">
        <v>45</v>
      </c>
      <c r="B211" s="27" t="s">
        <v>371</v>
      </c>
      <c r="C211" s="27" t="s">
        <v>390</v>
      </c>
      <c r="D211" s="23" t="s">
        <v>29</v>
      </c>
      <c r="E211" s="28" t="s">
        <v>391</v>
      </c>
      <c r="F211" s="29" t="s">
        <v>361</v>
      </c>
      <c r="G211" s="30">
        <v>2</v>
      </c>
      <c r="H211" s="31">
        <v>0</v>
      </c>
      <c r="I211" s="31">
        <f>ROUND(ROUND(H211,2)*ROUND(G211,3),2)</f>
        <v>0</v>
      </c>
      <c r="O211">
        <f>(I211*21)/100</f>
        <v>0</v>
      </c>
      <c r="P211" t="s">
        <v>23</v>
      </c>
    </row>
    <row r="212" spans="1:18" ht="25.5" x14ac:dyDescent="0.2">
      <c r="A212" s="32" t="s">
        <v>50</v>
      </c>
      <c r="E212" s="33" t="s">
        <v>735</v>
      </c>
    </row>
    <row r="213" spans="1:18" x14ac:dyDescent="0.2">
      <c r="A213" s="34" t="s">
        <v>52</v>
      </c>
      <c r="E213" s="35" t="s">
        <v>397</v>
      </c>
    </row>
    <row r="214" spans="1:18" ht="51" x14ac:dyDescent="0.2">
      <c r="A214" t="s">
        <v>54</v>
      </c>
      <c r="E214" s="33" t="s">
        <v>394</v>
      </c>
    </row>
    <row r="215" spans="1:18" x14ac:dyDescent="0.2">
      <c r="A215" s="23" t="s">
        <v>45</v>
      </c>
      <c r="B215" s="27" t="s">
        <v>377</v>
      </c>
      <c r="C215" s="27" t="s">
        <v>390</v>
      </c>
      <c r="D215" s="23" t="s">
        <v>23</v>
      </c>
      <c r="E215" s="28" t="s">
        <v>391</v>
      </c>
      <c r="F215" s="29" t="s">
        <v>361</v>
      </c>
      <c r="G215" s="30">
        <v>4</v>
      </c>
      <c r="H215" s="31">
        <v>0</v>
      </c>
      <c r="I215" s="31">
        <f>ROUND(ROUND(H215,2)*ROUND(G215,3),2)</f>
        <v>0</v>
      </c>
      <c r="O215">
        <f>(I215*21)/100</f>
        <v>0</v>
      </c>
      <c r="P215" t="s">
        <v>23</v>
      </c>
    </row>
    <row r="216" spans="1:18" ht="38.25" x14ac:dyDescent="0.2">
      <c r="A216" s="32" t="s">
        <v>50</v>
      </c>
      <c r="E216" s="33" t="s">
        <v>396</v>
      </c>
    </row>
    <row r="217" spans="1:18" x14ac:dyDescent="0.2">
      <c r="A217" s="34" t="s">
        <v>52</v>
      </c>
      <c r="E217" s="35" t="s">
        <v>393</v>
      </c>
    </row>
    <row r="218" spans="1:18" ht="51" x14ac:dyDescent="0.2">
      <c r="A218" t="s">
        <v>54</v>
      </c>
      <c r="E218" s="33" t="s">
        <v>394</v>
      </c>
    </row>
    <row r="219" spans="1:18" x14ac:dyDescent="0.2">
      <c r="A219" s="23" t="s">
        <v>45</v>
      </c>
      <c r="B219" s="27" t="s">
        <v>383</v>
      </c>
      <c r="C219" s="27" t="s">
        <v>736</v>
      </c>
      <c r="D219" s="23" t="s">
        <v>47</v>
      </c>
      <c r="E219" s="28" t="s">
        <v>737</v>
      </c>
      <c r="F219" s="29" t="s">
        <v>361</v>
      </c>
      <c r="G219" s="30">
        <v>5</v>
      </c>
      <c r="H219" s="31">
        <v>0</v>
      </c>
      <c r="I219" s="31">
        <f>ROUND(ROUND(H219,2)*ROUND(G219,3),2)</f>
        <v>0</v>
      </c>
      <c r="O219">
        <f>(I219*21)/100</f>
        <v>0</v>
      </c>
      <c r="P219" t="s">
        <v>23</v>
      </c>
    </row>
    <row r="220" spans="1:18" x14ac:dyDescent="0.2">
      <c r="A220" s="32" t="s">
        <v>50</v>
      </c>
      <c r="E220" s="33" t="s">
        <v>432</v>
      </c>
    </row>
    <row r="221" spans="1:18" x14ac:dyDescent="0.2">
      <c r="A221" s="34" t="s">
        <v>52</v>
      </c>
      <c r="E221" s="35" t="s">
        <v>738</v>
      </c>
    </row>
    <row r="222" spans="1:18" ht="25.5" x14ac:dyDescent="0.2">
      <c r="A222" t="s">
        <v>54</v>
      </c>
      <c r="E222" s="33" t="s">
        <v>739</v>
      </c>
    </row>
    <row r="223" spans="1:18" x14ac:dyDescent="0.2">
      <c r="A223" s="23" t="s">
        <v>45</v>
      </c>
      <c r="B223" s="27" t="s">
        <v>389</v>
      </c>
      <c r="C223" s="27" t="s">
        <v>399</v>
      </c>
      <c r="D223" s="23" t="s">
        <v>47</v>
      </c>
      <c r="E223" s="28" t="s">
        <v>400</v>
      </c>
      <c r="F223" s="29" t="s">
        <v>361</v>
      </c>
      <c r="G223" s="30">
        <v>2</v>
      </c>
      <c r="H223" s="31">
        <v>0</v>
      </c>
      <c r="I223" s="31">
        <f>ROUND(ROUND(H223,2)*ROUND(G223,3),2)</f>
        <v>0</v>
      </c>
      <c r="O223">
        <f>(I223*21)/100</f>
        <v>0</v>
      </c>
      <c r="P223" t="s">
        <v>23</v>
      </c>
    </row>
    <row r="224" spans="1:18" ht="25.5" x14ac:dyDescent="0.2">
      <c r="A224" s="32" t="s">
        <v>50</v>
      </c>
      <c r="E224" s="33" t="s">
        <v>401</v>
      </c>
    </row>
    <row r="225" spans="1:16" x14ac:dyDescent="0.2">
      <c r="A225" s="34" t="s">
        <v>52</v>
      </c>
      <c r="E225" s="35" t="s">
        <v>397</v>
      </c>
    </row>
    <row r="226" spans="1:16" ht="51" x14ac:dyDescent="0.2">
      <c r="A226" t="s">
        <v>54</v>
      </c>
      <c r="E226" s="33" t="s">
        <v>394</v>
      </c>
    </row>
    <row r="227" spans="1:16" ht="25.5" x14ac:dyDescent="0.2">
      <c r="A227" s="23" t="s">
        <v>45</v>
      </c>
      <c r="B227" s="27" t="s">
        <v>395</v>
      </c>
      <c r="C227" s="27" t="s">
        <v>403</v>
      </c>
      <c r="D227" s="23" t="s">
        <v>47</v>
      </c>
      <c r="E227" s="28" t="s">
        <v>404</v>
      </c>
      <c r="F227" s="29" t="s">
        <v>361</v>
      </c>
      <c r="G227" s="30">
        <v>14</v>
      </c>
      <c r="H227" s="31">
        <v>0</v>
      </c>
      <c r="I227" s="31">
        <f>ROUND(ROUND(H227,2)*ROUND(G227,3),2)</f>
        <v>0</v>
      </c>
      <c r="O227">
        <f>(I227*21)/100</f>
        <v>0</v>
      </c>
      <c r="P227" t="s">
        <v>23</v>
      </c>
    </row>
    <row r="228" spans="1:16" ht="25.5" x14ac:dyDescent="0.2">
      <c r="A228" s="32" t="s">
        <v>50</v>
      </c>
      <c r="E228" s="33" t="s">
        <v>740</v>
      </c>
    </row>
    <row r="229" spans="1:16" x14ac:dyDescent="0.2">
      <c r="A229" s="34" t="s">
        <v>52</v>
      </c>
      <c r="E229" s="35" t="s">
        <v>422</v>
      </c>
    </row>
    <row r="230" spans="1:16" ht="25.5" x14ac:dyDescent="0.2">
      <c r="A230" t="s">
        <v>54</v>
      </c>
      <c r="E230" s="33" t="s">
        <v>407</v>
      </c>
    </row>
    <row r="231" spans="1:16" ht="25.5" x14ac:dyDescent="0.2">
      <c r="A231" s="23" t="s">
        <v>45</v>
      </c>
      <c r="B231" s="27" t="s">
        <v>398</v>
      </c>
      <c r="C231" s="27" t="s">
        <v>741</v>
      </c>
      <c r="D231" s="23" t="s">
        <v>47</v>
      </c>
      <c r="E231" s="28" t="s">
        <v>742</v>
      </c>
      <c r="F231" s="29" t="s">
        <v>361</v>
      </c>
      <c r="G231" s="30">
        <v>2</v>
      </c>
      <c r="H231" s="31">
        <v>0</v>
      </c>
      <c r="I231" s="31">
        <f>ROUND(ROUND(H231,2)*ROUND(G231,3),2)</f>
        <v>0</v>
      </c>
      <c r="O231">
        <f>(I231*21)/100</f>
        <v>0</v>
      </c>
      <c r="P231" t="s">
        <v>23</v>
      </c>
    </row>
    <row r="232" spans="1:16" ht="25.5" x14ac:dyDescent="0.2">
      <c r="A232" s="32" t="s">
        <v>50</v>
      </c>
      <c r="E232" s="33" t="s">
        <v>743</v>
      </c>
    </row>
    <row r="233" spans="1:16" ht="25.5" x14ac:dyDescent="0.2">
      <c r="A233" s="34" t="s">
        <v>52</v>
      </c>
      <c r="E233" s="35" t="s">
        <v>744</v>
      </c>
    </row>
    <row r="234" spans="1:16" ht="63.75" x14ac:dyDescent="0.2">
      <c r="A234" t="s">
        <v>54</v>
      </c>
      <c r="E234" s="33" t="s">
        <v>745</v>
      </c>
    </row>
    <row r="235" spans="1:16" ht="25.5" x14ac:dyDescent="0.2">
      <c r="A235" s="23" t="s">
        <v>45</v>
      </c>
      <c r="B235" s="27" t="s">
        <v>402</v>
      </c>
      <c r="C235" s="27" t="s">
        <v>409</v>
      </c>
      <c r="D235" s="23" t="s">
        <v>47</v>
      </c>
      <c r="E235" s="28" t="s">
        <v>410</v>
      </c>
      <c r="F235" s="29" t="s">
        <v>361</v>
      </c>
      <c r="G235" s="30">
        <v>14</v>
      </c>
      <c r="H235" s="31">
        <v>0</v>
      </c>
      <c r="I235" s="31">
        <f>ROUND(ROUND(H235,2)*ROUND(G235,3),2)</f>
        <v>0</v>
      </c>
      <c r="O235">
        <f>(I235*21)/100</f>
        <v>0</v>
      </c>
      <c r="P235" t="s">
        <v>23</v>
      </c>
    </row>
    <row r="236" spans="1:16" ht="38.25" x14ac:dyDescent="0.2">
      <c r="A236" s="32" t="s">
        <v>50</v>
      </c>
      <c r="E236" s="33" t="s">
        <v>746</v>
      </c>
    </row>
    <row r="237" spans="1:16" ht="38.25" x14ac:dyDescent="0.2">
      <c r="A237" s="34" t="s">
        <v>52</v>
      </c>
      <c r="E237" s="35" t="s">
        <v>747</v>
      </c>
    </row>
    <row r="238" spans="1:16" ht="38.25" x14ac:dyDescent="0.2">
      <c r="A238" t="s">
        <v>54</v>
      </c>
      <c r="E238" s="33" t="s">
        <v>413</v>
      </c>
    </row>
    <row r="239" spans="1:16" ht="25.5" x14ac:dyDescent="0.2">
      <c r="A239" s="23" t="s">
        <v>45</v>
      </c>
      <c r="B239" s="27" t="s">
        <v>408</v>
      </c>
      <c r="C239" s="27" t="s">
        <v>419</v>
      </c>
      <c r="D239" s="23" t="s">
        <v>47</v>
      </c>
      <c r="E239" s="28" t="s">
        <v>420</v>
      </c>
      <c r="F239" s="29" t="s">
        <v>361</v>
      </c>
      <c r="G239" s="30">
        <v>10</v>
      </c>
      <c r="H239" s="31">
        <v>0</v>
      </c>
      <c r="I239" s="31">
        <f>ROUND(ROUND(H239,2)*ROUND(G239,3),2)</f>
        <v>0</v>
      </c>
      <c r="O239">
        <f>(I239*21)/100</f>
        <v>0</v>
      </c>
      <c r="P239" t="s">
        <v>23</v>
      </c>
    </row>
    <row r="240" spans="1:16" ht="25.5" x14ac:dyDescent="0.2">
      <c r="A240" s="32" t="s">
        <v>50</v>
      </c>
      <c r="E240" s="33" t="s">
        <v>421</v>
      </c>
    </row>
    <row r="241" spans="1:16" x14ac:dyDescent="0.2">
      <c r="A241" s="34" t="s">
        <v>52</v>
      </c>
      <c r="E241" s="35" t="s">
        <v>471</v>
      </c>
    </row>
    <row r="242" spans="1:16" ht="38.25" x14ac:dyDescent="0.2">
      <c r="A242" t="s">
        <v>54</v>
      </c>
      <c r="E242" s="33" t="s">
        <v>423</v>
      </c>
    </row>
    <row r="243" spans="1:16" x14ac:dyDescent="0.2">
      <c r="A243" s="23" t="s">
        <v>45</v>
      </c>
      <c r="B243" s="27" t="s">
        <v>414</v>
      </c>
      <c r="C243" s="27" t="s">
        <v>425</v>
      </c>
      <c r="D243" s="23" t="s">
        <v>47</v>
      </c>
      <c r="E243" s="28" t="s">
        <v>426</v>
      </c>
      <c r="F243" s="29" t="s">
        <v>361</v>
      </c>
      <c r="G243" s="30">
        <v>8</v>
      </c>
      <c r="H243" s="31">
        <v>0</v>
      </c>
      <c r="I243" s="31">
        <f>ROUND(ROUND(H243,2)*ROUND(G243,3),2)</f>
        <v>0</v>
      </c>
      <c r="O243">
        <f>(I243*21)/100</f>
        <v>0</v>
      </c>
      <c r="P243" t="s">
        <v>23</v>
      </c>
    </row>
    <row r="244" spans="1:16" ht="25.5" x14ac:dyDescent="0.2">
      <c r="A244" s="32" t="s">
        <v>50</v>
      </c>
      <c r="E244" s="33" t="s">
        <v>427</v>
      </c>
    </row>
    <row r="245" spans="1:16" x14ac:dyDescent="0.2">
      <c r="A245" s="34" t="s">
        <v>52</v>
      </c>
      <c r="E245" s="35" t="s">
        <v>734</v>
      </c>
    </row>
    <row r="246" spans="1:16" ht="38.25" x14ac:dyDescent="0.2">
      <c r="A246" t="s">
        <v>54</v>
      </c>
      <c r="E246" s="33" t="s">
        <v>413</v>
      </c>
    </row>
    <row r="247" spans="1:16" ht="25.5" x14ac:dyDescent="0.2">
      <c r="A247" s="23" t="s">
        <v>45</v>
      </c>
      <c r="B247" s="27" t="s">
        <v>418</v>
      </c>
      <c r="C247" s="27" t="s">
        <v>430</v>
      </c>
      <c r="D247" s="23" t="s">
        <v>47</v>
      </c>
      <c r="E247" s="28" t="s">
        <v>431</v>
      </c>
      <c r="F247" s="29" t="s">
        <v>167</v>
      </c>
      <c r="G247" s="30">
        <v>146.93799999999999</v>
      </c>
      <c r="H247" s="31">
        <v>0</v>
      </c>
      <c r="I247" s="31">
        <f>ROUND(ROUND(H247,2)*ROUND(G247,3),2)</f>
        <v>0</v>
      </c>
      <c r="O247">
        <f>(I247*21)/100</f>
        <v>0</v>
      </c>
      <c r="P247" t="s">
        <v>23</v>
      </c>
    </row>
    <row r="248" spans="1:16" ht="25.5" x14ac:dyDescent="0.2">
      <c r="A248" s="32" t="s">
        <v>50</v>
      </c>
      <c r="E248" s="33" t="s">
        <v>568</v>
      </c>
    </row>
    <row r="249" spans="1:16" ht="89.25" x14ac:dyDescent="0.2">
      <c r="A249" s="34" t="s">
        <v>52</v>
      </c>
      <c r="E249" s="35" t="s">
        <v>748</v>
      </c>
    </row>
    <row r="250" spans="1:16" ht="38.25" x14ac:dyDescent="0.2">
      <c r="A250" t="s">
        <v>54</v>
      </c>
      <c r="E250" s="33" t="s">
        <v>434</v>
      </c>
    </row>
    <row r="251" spans="1:16" ht="25.5" x14ac:dyDescent="0.2">
      <c r="A251" s="23" t="s">
        <v>45</v>
      </c>
      <c r="B251" s="27" t="s">
        <v>424</v>
      </c>
      <c r="C251" s="27" t="s">
        <v>436</v>
      </c>
      <c r="D251" s="23" t="s">
        <v>47</v>
      </c>
      <c r="E251" s="28" t="s">
        <v>437</v>
      </c>
      <c r="F251" s="29" t="s">
        <v>167</v>
      </c>
      <c r="G251" s="30">
        <v>146.93799999999999</v>
      </c>
      <c r="H251" s="31">
        <v>0</v>
      </c>
      <c r="I251" s="31">
        <f>ROUND(ROUND(H251,2)*ROUND(G251,3),2)</f>
        <v>0</v>
      </c>
      <c r="O251">
        <f>(I251*21)/100</f>
        <v>0</v>
      </c>
      <c r="P251" t="s">
        <v>23</v>
      </c>
    </row>
    <row r="252" spans="1:16" ht="25.5" x14ac:dyDescent="0.2">
      <c r="A252" s="32" t="s">
        <v>50</v>
      </c>
      <c r="E252" s="33" t="s">
        <v>568</v>
      </c>
    </row>
    <row r="253" spans="1:16" ht="89.25" x14ac:dyDescent="0.2">
      <c r="A253" s="34" t="s">
        <v>52</v>
      </c>
      <c r="E253" s="35" t="s">
        <v>748</v>
      </c>
    </row>
    <row r="254" spans="1:16" ht="38.25" x14ac:dyDescent="0.2">
      <c r="A254" t="s">
        <v>54</v>
      </c>
      <c r="E254" s="33" t="s">
        <v>434</v>
      </c>
    </row>
    <row r="255" spans="1:16" x14ac:dyDescent="0.2">
      <c r="A255" s="23" t="s">
        <v>45</v>
      </c>
      <c r="B255" s="27" t="s">
        <v>429</v>
      </c>
      <c r="C255" s="27" t="s">
        <v>450</v>
      </c>
      <c r="D255" s="23" t="s">
        <v>29</v>
      </c>
      <c r="E255" s="28" t="s">
        <v>451</v>
      </c>
      <c r="F255" s="29" t="s">
        <v>133</v>
      </c>
      <c r="G255" s="30">
        <v>737</v>
      </c>
      <c r="H255" s="31">
        <v>0</v>
      </c>
      <c r="I255" s="31">
        <f>ROUND(ROUND(H255,2)*ROUND(G255,3),2)</f>
        <v>0</v>
      </c>
      <c r="O255">
        <f>(I255*21)/100</f>
        <v>0</v>
      </c>
      <c r="P255" t="s">
        <v>23</v>
      </c>
    </row>
    <row r="256" spans="1:16" ht="38.25" x14ac:dyDescent="0.2">
      <c r="A256" s="32" t="s">
        <v>50</v>
      </c>
      <c r="E256" s="33" t="s">
        <v>452</v>
      </c>
    </row>
    <row r="257" spans="1:16" x14ac:dyDescent="0.2">
      <c r="A257" s="34" t="s">
        <v>52</v>
      </c>
      <c r="E257" s="35" t="s">
        <v>749</v>
      </c>
    </row>
    <row r="258" spans="1:16" ht="38.25" x14ac:dyDescent="0.2">
      <c r="A258" t="s">
        <v>54</v>
      </c>
      <c r="E258" s="33" t="s">
        <v>454</v>
      </c>
    </row>
    <row r="259" spans="1:16" x14ac:dyDescent="0.2">
      <c r="A259" s="23" t="s">
        <v>45</v>
      </c>
      <c r="B259" s="27" t="s">
        <v>435</v>
      </c>
      <c r="C259" s="27" t="s">
        <v>450</v>
      </c>
      <c r="D259" s="23" t="s">
        <v>23</v>
      </c>
      <c r="E259" s="28" t="s">
        <v>451</v>
      </c>
      <c r="F259" s="29" t="s">
        <v>133</v>
      </c>
      <c r="G259" s="30">
        <v>265</v>
      </c>
      <c r="H259" s="31">
        <v>0</v>
      </c>
      <c r="I259" s="31">
        <f>ROUND(ROUND(H259,2)*ROUND(G259,3),2)</f>
        <v>0</v>
      </c>
      <c r="O259">
        <f>(I259*21)/100</f>
        <v>0</v>
      </c>
      <c r="P259" t="s">
        <v>23</v>
      </c>
    </row>
    <row r="260" spans="1:16" ht="51" x14ac:dyDescent="0.2">
      <c r="A260" s="32" t="s">
        <v>50</v>
      </c>
      <c r="E260" s="33" t="s">
        <v>456</v>
      </c>
    </row>
    <row r="261" spans="1:16" ht="25.5" x14ac:dyDescent="0.2">
      <c r="A261" s="34" t="s">
        <v>52</v>
      </c>
      <c r="E261" s="35" t="s">
        <v>750</v>
      </c>
    </row>
    <row r="262" spans="1:16" ht="38.25" x14ac:dyDescent="0.2">
      <c r="A262" t="s">
        <v>54</v>
      </c>
      <c r="E262" s="33" t="s">
        <v>454</v>
      </c>
    </row>
    <row r="263" spans="1:16" x14ac:dyDescent="0.2">
      <c r="A263" s="23" t="s">
        <v>45</v>
      </c>
      <c r="B263" s="27" t="s">
        <v>438</v>
      </c>
      <c r="C263" s="27" t="s">
        <v>450</v>
      </c>
      <c r="D263" s="23" t="s">
        <v>22</v>
      </c>
      <c r="E263" s="28" t="s">
        <v>451</v>
      </c>
      <c r="F263" s="29" t="s">
        <v>133</v>
      </c>
      <c r="G263" s="30">
        <v>77</v>
      </c>
      <c r="H263" s="31">
        <v>0</v>
      </c>
      <c r="I263" s="31">
        <f>ROUND(ROUND(H263,2)*ROUND(G263,3),2)</f>
        <v>0</v>
      </c>
      <c r="O263">
        <f>(I263*21)/100</f>
        <v>0</v>
      </c>
      <c r="P263" t="s">
        <v>23</v>
      </c>
    </row>
    <row r="264" spans="1:16" ht="38.25" x14ac:dyDescent="0.2">
      <c r="A264" s="32" t="s">
        <v>50</v>
      </c>
      <c r="E264" s="33" t="s">
        <v>751</v>
      </c>
    </row>
    <row r="265" spans="1:16" x14ac:dyDescent="0.2">
      <c r="A265" s="34" t="s">
        <v>52</v>
      </c>
      <c r="E265" s="35" t="s">
        <v>752</v>
      </c>
    </row>
    <row r="266" spans="1:16" ht="38.25" x14ac:dyDescent="0.2">
      <c r="A266" t="s">
        <v>54</v>
      </c>
      <c r="E266" s="33" t="s">
        <v>454</v>
      </c>
    </row>
    <row r="267" spans="1:16" x14ac:dyDescent="0.2">
      <c r="A267" s="23" t="s">
        <v>45</v>
      </c>
      <c r="B267" s="27" t="s">
        <v>444</v>
      </c>
      <c r="C267" s="27" t="s">
        <v>450</v>
      </c>
      <c r="D267" s="23" t="s">
        <v>33</v>
      </c>
      <c r="E267" s="28" t="s">
        <v>451</v>
      </c>
      <c r="F267" s="29" t="s">
        <v>133</v>
      </c>
      <c r="G267" s="30">
        <v>24</v>
      </c>
      <c r="H267" s="31">
        <v>0</v>
      </c>
      <c r="I267" s="31">
        <f>ROUND(ROUND(H267,2)*ROUND(G267,3),2)</f>
        <v>0</v>
      </c>
      <c r="O267">
        <f>(I267*21)/100</f>
        <v>0</v>
      </c>
      <c r="P267" t="s">
        <v>23</v>
      </c>
    </row>
    <row r="268" spans="1:16" ht="51" x14ac:dyDescent="0.2">
      <c r="A268" s="32" t="s">
        <v>50</v>
      </c>
      <c r="E268" s="33" t="s">
        <v>462</v>
      </c>
    </row>
    <row r="269" spans="1:16" x14ac:dyDescent="0.2">
      <c r="A269" s="34" t="s">
        <v>52</v>
      </c>
      <c r="E269" s="35" t="s">
        <v>753</v>
      </c>
    </row>
    <row r="270" spans="1:16" ht="38.25" x14ac:dyDescent="0.2">
      <c r="A270" t="s">
        <v>54</v>
      </c>
      <c r="E270" s="33" t="s">
        <v>454</v>
      </c>
    </row>
    <row r="271" spans="1:16" x14ac:dyDescent="0.2">
      <c r="A271" s="23" t="s">
        <v>45</v>
      </c>
      <c r="B271" s="27" t="s">
        <v>449</v>
      </c>
      <c r="C271" s="27" t="s">
        <v>473</v>
      </c>
      <c r="D271" s="23" t="s">
        <v>47</v>
      </c>
      <c r="E271" s="28" t="s">
        <v>474</v>
      </c>
      <c r="F271" s="29" t="s">
        <v>133</v>
      </c>
      <c r="G271" s="30">
        <v>85</v>
      </c>
      <c r="H271" s="31">
        <v>0</v>
      </c>
      <c r="I271" s="31">
        <f>ROUND(ROUND(H271,2)*ROUND(G271,3),2)</f>
        <v>0</v>
      </c>
      <c r="O271">
        <f>(I271*21)/100</f>
        <v>0</v>
      </c>
      <c r="P271" t="s">
        <v>23</v>
      </c>
    </row>
    <row r="272" spans="1:16" ht="38.25" x14ac:dyDescent="0.2">
      <c r="A272" s="32" t="s">
        <v>50</v>
      </c>
      <c r="E272" s="33" t="s">
        <v>754</v>
      </c>
    </row>
    <row r="273" spans="1:16" x14ac:dyDescent="0.2">
      <c r="A273" s="34" t="s">
        <v>52</v>
      </c>
      <c r="E273" s="35" t="s">
        <v>755</v>
      </c>
    </row>
    <row r="274" spans="1:16" ht="63.75" x14ac:dyDescent="0.2">
      <c r="A274" t="s">
        <v>54</v>
      </c>
      <c r="E274" s="33" t="s">
        <v>477</v>
      </c>
    </row>
    <row r="275" spans="1:16" x14ac:dyDescent="0.2">
      <c r="A275" s="23" t="s">
        <v>45</v>
      </c>
      <c r="B275" s="27" t="s">
        <v>455</v>
      </c>
      <c r="C275" s="27" t="s">
        <v>479</v>
      </c>
      <c r="D275" s="23" t="s">
        <v>47</v>
      </c>
      <c r="E275" s="28" t="s">
        <v>480</v>
      </c>
      <c r="F275" s="29" t="s">
        <v>133</v>
      </c>
      <c r="G275" s="30">
        <v>27.1</v>
      </c>
      <c r="H275" s="31">
        <v>0</v>
      </c>
      <c r="I275" s="31">
        <f>ROUND(ROUND(H275,2)*ROUND(G275,3),2)</f>
        <v>0</v>
      </c>
      <c r="O275">
        <f>(I275*21)/100</f>
        <v>0</v>
      </c>
      <c r="P275" t="s">
        <v>23</v>
      </c>
    </row>
    <row r="276" spans="1:16" ht="25.5" x14ac:dyDescent="0.2">
      <c r="A276" s="32" t="s">
        <v>50</v>
      </c>
      <c r="E276" s="33" t="s">
        <v>481</v>
      </c>
    </row>
    <row r="277" spans="1:16" x14ac:dyDescent="0.2">
      <c r="A277" s="34" t="s">
        <v>52</v>
      </c>
      <c r="E277" s="35" t="s">
        <v>659</v>
      </c>
    </row>
    <row r="278" spans="1:16" ht="38.25" x14ac:dyDescent="0.2">
      <c r="A278" t="s">
        <v>54</v>
      </c>
      <c r="E278" s="33" t="s">
        <v>482</v>
      </c>
    </row>
    <row r="279" spans="1:16" x14ac:dyDescent="0.2">
      <c r="A279" s="23" t="s">
        <v>45</v>
      </c>
      <c r="B279" s="27" t="s">
        <v>458</v>
      </c>
      <c r="C279" s="27" t="s">
        <v>756</v>
      </c>
      <c r="D279" s="23" t="s">
        <v>47</v>
      </c>
      <c r="E279" s="28" t="s">
        <v>757</v>
      </c>
      <c r="F279" s="29" t="s">
        <v>103</v>
      </c>
      <c r="G279" s="30">
        <v>6.5250000000000004</v>
      </c>
      <c r="H279" s="31">
        <v>0</v>
      </c>
      <c r="I279" s="31">
        <f>ROUND(ROUND(H279,2)*ROUND(G279,3),2)</f>
        <v>0</v>
      </c>
      <c r="O279">
        <f>(I279*21)/100</f>
        <v>0</v>
      </c>
      <c r="P279" t="s">
        <v>23</v>
      </c>
    </row>
    <row r="280" spans="1:16" ht="25.5" x14ac:dyDescent="0.2">
      <c r="A280" s="32" t="s">
        <v>50</v>
      </c>
      <c r="E280" s="33" t="s">
        <v>632</v>
      </c>
    </row>
    <row r="281" spans="1:16" x14ac:dyDescent="0.2">
      <c r="A281" s="34" t="s">
        <v>52</v>
      </c>
      <c r="E281" s="35" t="s">
        <v>758</v>
      </c>
    </row>
    <row r="282" spans="1:16" ht="114.75" x14ac:dyDescent="0.2">
      <c r="A282" t="s">
        <v>54</v>
      </c>
      <c r="E282" s="33" t="s">
        <v>488</v>
      </c>
    </row>
    <row r="283" spans="1:16" x14ac:dyDescent="0.2">
      <c r="A283" s="23" t="s">
        <v>45</v>
      </c>
      <c r="B283" s="27" t="s">
        <v>461</v>
      </c>
      <c r="C283" s="27" t="s">
        <v>759</v>
      </c>
      <c r="D283" s="23" t="s">
        <v>47</v>
      </c>
      <c r="E283" s="28" t="s">
        <v>760</v>
      </c>
      <c r="F283" s="29" t="s">
        <v>133</v>
      </c>
      <c r="G283" s="30">
        <v>187</v>
      </c>
      <c r="H283" s="31">
        <v>0</v>
      </c>
      <c r="I283" s="31">
        <f>ROUND(ROUND(H283,2)*ROUND(G283,3),2)</f>
        <v>0</v>
      </c>
      <c r="O283">
        <f>(I283*21)/100</f>
        <v>0</v>
      </c>
      <c r="P283" t="s">
        <v>23</v>
      </c>
    </row>
    <row r="284" spans="1:16" ht="25.5" x14ac:dyDescent="0.2">
      <c r="A284" s="32" t="s">
        <v>50</v>
      </c>
      <c r="E284" s="33" t="s">
        <v>761</v>
      </c>
    </row>
    <row r="285" spans="1:16" x14ac:dyDescent="0.2">
      <c r="A285" s="34" t="s">
        <v>52</v>
      </c>
      <c r="E285" s="35" t="s">
        <v>762</v>
      </c>
    </row>
    <row r="286" spans="1:16" ht="127.5" x14ac:dyDescent="0.2">
      <c r="A286" t="s">
        <v>54</v>
      </c>
      <c r="E286" s="33" t="s">
        <v>638</v>
      </c>
    </row>
    <row r="287" spans="1:16" x14ac:dyDescent="0.2">
      <c r="A287" s="23" t="s">
        <v>45</v>
      </c>
      <c r="B287" s="27" t="s">
        <v>464</v>
      </c>
      <c r="C287" s="27" t="s">
        <v>490</v>
      </c>
      <c r="D287" s="23" t="s">
        <v>47</v>
      </c>
      <c r="E287" s="28" t="s">
        <v>491</v>
      </c>
      <c r="F287" s="29" t="s">
        <v>361</v>
      </c>
      <c r="G287" s="30">
        <v>2</v>
      </c>
      <c r="H287" s="31">
        <v>0</v>
      </c>
      <c r="I287" s="31">
        <f>ROUND(ROUND(H287,2)*ROUND(G287,3),2)</f>
        <v>0</v>
      </c>
      <c r="O287">
        <f>(I287*21)/100</f>
        <v>0</v>
      </c>
      <c r="P287" t="s">
        <v>23</v>
      </c>
    </row>
    <row r="288" spans="1:16" ht="25.5" x14ac:dyDescent="0.2">
      <c r="A288" s="32" t="s">
        <v>50</v>
      </c>
      <c r="E288" s="33" t="s">
        <v>492</v>
      </c>
    </row>
    <row r="289" spans="1:16" x14ac:dyDescent="0.2">
      <c r="A289" s="34" t="s">
        <v>52</v>
      </c>
      <c r="E289" s="35" t="s">
        <v>397</v>
      </c>
    </row>
    <row r="290" spans="1:16" ht="102" x14ac:dyDescent="0.2">
      <c r="A290" t="s">
        <v>54</v>
      </c>
      <c r="E290" s="33" t="s">
        <v>493</v>
      </c>
    </row>
    <row r="291" spans="1:16" x14ac:dyDescent="0.2">
      <c r="A291" s="23" t="s">
        <v>45</v>
      </c>
      <c r="B291" s="27" t="s">
        <v>469</v>
      </c>
      <c r="C291" s="27" t="s">
        <v>505</v>
      </c>
      <c r="D291" s="23" t="s">
        <v>47</v>
      </c>
      <c r="E291" s="28" t="s">
        <v>506</v>
      </c>
      <c r="F291" s="29" t="s">
        <v>133</v>
      </c>
      <c r="G291" s="30">
        <v>118</v>
      </c>
      <c r="H291" s="31">
        <v>0</v>
      </c>
      <c r="I291" s="31">
        <f>ROUND(ROUND(H291,2)*ROUND(G291,3),2)</f>
        <v>0</v>
      </c>
      <c r="O291">
        <f>(I291*21)/100</f>
        <v>0</v>
      </c>
      <c r="P291" t="s">
        <v>23</v>
      </c>
    </row>
    <row r="292" spans="1:16" ht="38.25" x14ac:dyDescent="0.2">
      <c r="A292" s="32" t="s">
        <v>50</v>
      </c>
      <c r="E292" s="33" t="s">
        <v>763</v>
      </c>
    </row>
    <row r="293" spans="1:16" x14ac:dyDescent="0.2">
      <c r="A293" s="34" t="s">
        <v>52</v>
      </c>
      <c r="E293" s="35" t="s">
        <v>764</v>
      </c>
    </row>
    <row r="294" spans="1:16" ht="89.25" x14ac:dyDescent="0.2">
      <c r="A294" t="s">
        <v>54</v>
      </c>
      <c r="E294" s="33" t="s">
        <v>503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6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7"/>
      <c r="C1" s="7"/>
      <c r="D1" s="7"/>
      <c r="E1" s="7" t="s">
        <v>0</v>
      </c>
      <c r="F1" s="7"/>
      <c r="G1" s="7"/>
      <c r="H1" s="7"/>
      <c r="I1" s="7"/>
      <c r="P1" t="s">
        <v>22</v>
      </c>
    </row>
    <row r="2" spans="1:18" ht="24.95" customHeight="1" x14ac:dyDescent="0.2">
      <c r="B2" s="7"/>
      <c r="C2" s="7"/>
      <c r="D2" s="7"/>
      <c r="E2" s="8" t="s">
        <v>13</v>
      </c>
      <c r="F2" s="7"/>
      <c r="G2" s="7"/>
      <c r="H2" s="11"/>
      <c r="I2" s="11"/>
      <c r="O2">
        <f>0+O8+O29+O126+O135+O156+O217+O222+O227+O248</f>
        <v>0</v>
      </c>
      <c r="P2" t="s">
        <v>22</v>
      </c>
    </row>
    <row r="3" spans="1:18" ht="15" customHeight="1" x14ac:dyDescent="0.25">
      <c r="A3" t="s">
        <v>12</v>
      </c>
      <c r="B3" s="15" t="s">
        <v>14</v>
      </c>
      <c r="C3" s="4" t="s">
        <v>15</v>
      </c>
      <c r="D3" s="6"/>
      <c r="E3" s="16" t="s">
        <v>16</v>
      </c>
      <c r="F3" s="7"/>
      <c r="G3" s="14"/>
      <c r="H3" s="13" t="s">
        <v>765</v>
      </c>
      <c r="I3" s="36">
        <f>0+I8+I29+I126+I135+I156+I217+I222+I227+I248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8" t="s">
        <v>18</v>
      </c>
      <c r="C4" s="3" t="s">
        <v>765</v>
      </c>
      <c r="D4" s="2"/>
      <c r="E4" s="19" t="s">
        <v>766</v>
      </c>
      <c r="F4" s="11"/>
      <c r="G4" s="11"/>
      <c r="H4" s="20"/>
      <c r="I4" s="20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7" t="s">
        <v>39</v>
      </c>
      <c r="I6" s="17" t="s">
        <v>41</v>
      </c>
    </row>
    <row r="7" spans="1:18" ht="12.75" customHeight="1" x14ac:dyDescent="0.2">
      <c r="A7" s="17" t="s">
        <v>27</v>
      </c>
      <c r="B7" s="17" t="s">
        <v>29</v>
      </c>
      <c r="C7" s="17" t="s">
        <v>23</v>
      </c>
      <c r="D7" s="17" t="s">
        <v>22</v>
      </c>
      <c r="E7" s="17" t="s">
        <v>33</v>
      </c>
      <c r="F7" s="17" t="s">
        <v>35</v>
      </c>
      <c r="G7" s="17" t="s">
        <v>37</v>
      </c>
      <c r="H7" s="17" t="s">
        <v>40</v>
      </c>
      <c r="I7" s="17" t="s">
        <v>42</v>
      </c>
    </row>
    <row r="8" spans="1:18" ht="12.75" customHeight="1" x14ac:dyDescent="0.2">
      <c r="A8" s="20" t="s">
        <v>43</v>
      </c>
      <c r="B8" s="20"/>
      <c r="C8" s="24" t="s">
        <v>27</v>
      </c>
      <c r="D8" s="20"/>
      <c r="E8" s="25" t="s">
        <v>44</v>
      </c>
      <c r="F8" s="20"/>
      <c r="G8" s="20"/>
      <c r="H8" s="20"/>
      <c r="I8" s="26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3" t="s">
        <v>45</v>
      </c>
      <c r="B9" s="27" t="s">
        <v>29</v>
      </c>
      <c r="C9" s="27" t="s">
        <v>101</v>
      </c>
      <c r="D9" s="23" t="s">
        <v>47</v>
      </c>
      <c r="E9" s="28" t="s">
        <v>102</v>
      </c>
      <c r="F9" s="29" t="s">
        <v>103</v>
      </c>
      <c r="G9" s="30">
        <v>6523.47</v>
      </c>
      <c r="H9" s="31">
        <v>0</v>
      </c>
      <c r="I9" s="31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2" t="s">
        <v>50</v>
      </c>
      <c r="E10" s="33" t="s">
        <v>104</v>
      </c>
    </row>
    <row r="11" spans="1:18" ht="242.25" x14ac:dyDescent="0.2">
      <c r="A11" s="34" t="s">
        <v>52</v>
      </c>
      <c r="E11" s="35" t="s">
        <v>767</v>
      </c>
    </row>
    <row r="12" spans="1:18" ht="25.5" x14ac:dyDescent="0.2">
      <c r="A12" t="s">
        <v>54</v>
      </c>
      <c r="E12" s="33" t="s">
        <v>106</v>
      </c>
    </row>
    <row r="13" spans="1:18" x14ac:dyDescent="0.2">
      <c r="A13" s="23" t="s">
        <v>45</v>
      </c>
      <c r="B13" s="27" t="s">
        <v>23</v>
      </c>
      <c r="C13" s="27" t="s">
        <v>107</v>
      </c>
      <c r="D13" s="23" t="s">
        <v>29</v>
      </c>
      <c r="E13" s="28" t="s">
        <v>108</v>
      </c>
      <c r="F13" s="29" t="s">
        <v>103</v>
      </c>
      <c r="G13" s="30">
        <v>27.126999999999999</v>
      </c>
      <c r="H13" s="31">
        <v>0</v>
      </c>
      <c r="I13" s="31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2" t="s">
        <v>50</v>
      </c>
      <c r="E14" s="33" t="s">
        <v>109</v>
      </c>
    </row>
    <row r="15" spans="1:18" ht="165.75" x14ac:dyDescent="0.2">
      <c r="A15" s="34" t="s">
        <v>52</v>
      </c>
      <c r="E15" s="35" t="s">
        <v>768</v>
      </c>
    </row>
    <row r="16" spans="1:18" ht="25.5" x14ac:dyDescent="0.2">
      <c r="A16" t="s">
        <v>54</v>
      </c>
      <c r="E16" s="33" t="s">
        <v>106</v>
      </c>
    </row>
    <row r="17" spans="1:18" x14ac:dyDescent="0.2">
      <c r="A17" s="23" t="s">
        <v>45</v>
      </c>
      <c r="B17" s="27" t="s">
        <v>22</v>
      </c>
      <c r="C17" s="27" t="s">
        <v>107</v>
      </c>
      <c r="D17" s="23" t="s">
        <v>23</v>
      </c>
      <c r="E17" s="28" t="s">
        <v>108</v>
      </c>
      <c r="F17" s="29" t="s">
        <v>103</v>
      </c>
      <c r="G17" s="30">
        <v>744.03399999999999</v>
      </c>
      <c r="H17" s="31">
        <v>0</v>
      </c>
      <c r="I17" s="31">
        <f>ROUND(ROUND(H17,2)*ROUND(G17,3),2)</f>
        <v>0</v>
      </c>
      <c r="O17">
        <f>(I17*0)/100</f>
        <v>0</v>
      </c>
      <c r="P17" t="s">
        <v>27</v>
      </c>
    </row>
    <row r="18" spans="1:18" x14ac:dyDescent="0.2">
      <c r="A18" s="32" t="s">
        <v>50</v>
      </c>
      <c r="E18" s="33" t="s">
        <v>111</v>
      </c>
    </row>
    <row r="19" spans="1:18" ht="25.5" x14ac:dyDescent="0.2">
      <c r="A19" s="34" t="s">
        <v>52</v>
      </c>
      <c r="E19" s="35" t="s">
        <v>769</v>
      </c>
    </row>
    <row r="20" spans="1:18" ht="25.5" x14ac:dyDescent="0.2">
      <c r="A20" t="s">
        <v>54</v>
      </c>
      <c r="E20" s="33" t="s">
        <v>106</v>
      </c>
    </row>
    <row r="21" spans="1:18" x14ac:dyDescent="0.2">
      <c r="A21" s="23" t="s">
        <v>45</v>
      </c>
      <c r="B21" s="27" t="s">
        <v>33</v>
      </c>
      <c r="C21" s="27" t="s">
        <v>113</v>
      </c>
      <c r="D21" s="23" t="s">
        <v>47</v>
      </c>
      <c r="E21" s="28" t="s">
        <v>114</v>
      </c>
      <c r="F21" s="29" t="s">
        <v>103</v>
      </c>
      <c r="G21" s="30">
        <v>61.49</v>
      </c>
      <c r="H21" s="31">
        <v>0</v>
      </c>
      <c r="I21" s="31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32" t="s">
        <v>50</v>
      </c>
      <c r="E22" s="33" t="s">
        <v>47</v>
      </c>
    </row>
    <row r="23" spans="1:18" ht="25.5" x14ac:dyDescent="0.2">
      <c r="A23" s="34" t="s">
        <v>52</v>
      </c>
      <c r="E23" s="35" t="s">
        <v>770</v>
      </c>
    </row>
    <row r="24" spans="1:18" ht="38.25" x14ac:dyDescent="0.2">
      <c r="A24" t="s">
        <v>54</v>
      </c>
      <c r="E24" s="33" t="s">
        <v>117</v>
      </c>
    </row>
    <row r="25" spans="1:18" x14ac:dyDescent="0.2">
      <c r="A25" s="23" t="s">
        <v>45</v>
      </c>
      <c r="B25" s="27" t="s">
        <v>35</v>
      </c>
      <c r="C25" s="27" t="s">
        <v>118</v>
      </c>
      <c r="D25" s="23" t="s">
        <v>47</v>
      </c>
      <c r="E25" s="28" t="s">
        <v>119</v>
      </c>
      <c r="F25" s="29" t="s">
        <v>49</v>
      </c>
      <c r="G25" s="30">
        <v>1</v>
      </c>
      <c r="H25" s="31">
        <v>0</v>
      </c>
      <c r="I25" s="31">
        <f>ROUND(ROUND(H25,2)*ROUND(G25,3),2)</f>
        <v>0</v>
      </c>
      <c r="O25">
        <f>(I25*0)/100</f>
        <v>0</v>
      </c>
      <c r="P25" t="s">
        <v>27</v>
      </c>
    </row>
    <row r="26" spans="1:18" x14ac:dyDescent="0.2">
      <c r="A26" s="32" t="s">
        <v>50</v>
      </c>
      <c r="E26" s="33" t="s">
        <v>120</v>
      </c>
    </row>
    <row r="27" spans="1:18" x14ac:dyDescent="0.2">
      <c r="A27" s="34" t="s">
        <v>52</v>
      </c>
      <c r="E27" s="35" t="s">
        <v>53</v>
      </c>
    </row>
    <row r="28" spans="1:18" x14ac:dyDescent="0.2">
      <c r="A28" t="s">
        <v>54</v>
      </c>
      <c r="E28" s="33" t="s">
        <v>64</v>
      </c>
    </row>
    <row r="29" spans="1:18" ht="12.75" customHeight="1" x14ac:dyDescent="0.2">
      <c r="A29" s="11" t="s">
        <v>43</v>
      </c>
      <c r="B29" s="11"/>
      <c r="C29" s="37" t="s">
        <v>29</v>
      </c>
      <c r="D29" s="11"/>
      <c r="E29" s="25" t="s">
        <v>121</v>
      </c>
      <c r="F29" s="11"/>
      <c r="G29" s="11"/>
      <c r="H29" s="11"/>
      <c r="I29" s="38">
        <f>0+Q29</f>
        <v>0</v>
      </c>
      <c r="O29">
        <f>0+R29</f>
        <v>0</v>
      </c>
      <c r="Q29">
        <f>0+I30+I34+I38+I42+I46+I50+I54+I58+I62+I66+I70+I74+I78+I82+I86+I90+I94+I98+I102+I106+I110+I114+I118+I122</f>
        <v>0</v>
      </c>
      <c r="R29">
        <f>0+O30+O34+O38+O42+O46+O50+O54+O58+O62+O66+O70+O74+O78+O82+O86+O90+O94+O98+O102+O106+O110+O114+O118+O122</f>
        <v>0</v>
      </c>
    </row>
    <row r="30" spans="1:18" ht="25.5" x14ac:dyDescent="0.2">
      <c r="A30" s="23" t="s">
        <v>45</v>
      </c>
      <c r="B30" s="27" t="s">
        <v>37</v>
      </c>
      <c r="C30" s="27" t="s">
        <v>122</v>
      </c>
      <c r="D30" s="23" t="s">
        <v>29</v>
      </c>
      <c r="E30" s="28" t="s">
        <v>123</v>
      </c>
      <c r="F30" s="29" t="s">
        <v>103</v>
      </c>
      <c r="G30" s="30">
        <v>165.16399999999999</v>
      </c>
      <c r="H30" s="31">
        <v>0</v>
      </c>
      <c r="I30" s="31">
        <f>ROUND(ROUND(H30,2)*ROUND(G30,3),2)</f>
        <v>0</v>
      </c>
      <c r="O30">
        <f>(I30*21)/100</f>
        <v>0</v>
      </c>
      <c r="P30" t="s">
        <v>23</v>
      </c>
    </row>
    <row r="31" spans="1:18" ht="51" x14ac:dyDescent="0.2">
      <c r="A31" s="32" t="s">
        <v>50</v>
      </c>
      <c r="E31" s="33" t="s">
        <v>771</v>
      </c>
    </row>
    <row r="32" spans="1:18" ht="25.5" x14ac:dyDescent="0.2">
      <c r="A32" s="34" t="s">
        <v>52</v>
      </c>
      <c r="E32" s="35" t="s">
        <v>772</v>
      </c>
    </row>
    <row r="33" spans="1:16" ht="76.5" x14ac:dyDescent="0.2">
      <c r="A33" t="s">
        <v>54</v>
      </c>
      <c r="E33" s="33" t="s">
        <v>126</v>
      </c>
    </row>
    <row r="34" spans="1:16" ht="25.5" x14ac:dyDescent="0.2">
      <c r="A34" s="23" t="s">
        <v>45</v>
      </c>
      <c r="B34" s="27" t="s">
        <v>69</v>
      </c>
      <c r="C34" s="27" t="s">
        <v>122</v>
      </c>
      <c r="D34" s="23" t="s">
        <v>23</v>
      </c>
      <c r="E34" s="28" t="s">
        <v>123</v>
      </c>
      <c r="F34" s="29" t="s">
        <v>103</v>
      </c>
      <c r="G34" s="30">
        <v>331.43</v>
      </c>
      <c r="H34" s="31">
        <v>0</v>
      </c>
      <c r="I34" s="31">
        <f>ROUND(ROUND(H34,2)*ROUND(G34,3),2)</f>
        <v>0</v>
      </c>
      <c r="O34">
        <f>(I34*21)/100</f>
        <v>0</v>
      </c>
      <c r="P34" t="s">
        <v>23</v>
      </c>
    </row>
    <row r="35" spans="1:16" ht="51" x14ac:dyDescent="0.2">
      <c r="A35" s="32" t="s">
        <v>50</v>
      </c>
      <c r="E35" s="33" t="s">
        <v>516</v>
      </c>
    </row>
    <row r="36" spans="1:16" ht="25.5" x14ac:dyDescent="0.2">
      <c r="A36" s="34" t="s">
        <v>52</v>
      </c>
      <c r="E36" s="35" t="s">
        <v>773</v>
      </c>
    </row>
    <row r="37" spans="1:16" ht="76.5" x14ac:dyDescent="0.2">
      <c r="A37" t="s">
        <v>54</v>
      </c>
      <c r="E37" s="33" t="s">
        <v>126</v>
      </c>
    </row>
    <row r="38" spans="1:16" ht="25.5" x14ac:dyDescent="0.2">
      <c r="A38" s="23" t="s">
        <v>45</v>
      </c>
      <c r="B38" s="27" t="s">
        <v>75</v>
      </c>
      <c r="C38" s="27" t="s">
        <v>122</v>
      </c>
      <c r="D38" s="23" t="s">
        <v>22</v>
      </c>
      <c r="E38" s="28" t="s">
        <v>123</v>
      </c>
      <c r="F38" s="29" t="s">
        <v>103</v>
      </c>
      <c r="G38" s="30">
        <v>1544.163</v>
      </c>
      <c r="H38" s="31">
        <v>0</v>
      </c>
      <c r="I38" s="31">
        <f>ROUND(ROUND(H38,2)*ROUND(G38,3),2)</f>
        <v>0</v>
      </c>
      <c r="O38">
        <f>(I38*21)/100</f>
        <v>0</v>
      </c>
      <c r="P38" t="s">
        <v>23</v>
      </c>
    </row>
    <row r="39" spans="1:16" ht="51" x14ac:dyDescent="0.2">
      <c r="A39" s="32" t="s">
        <v>50</v>
      </c>
      <c r="E39" s="33" t="s">
        <v>774</v>
      </c>
    </row>
    <row r="40" spans="1:16" ht="25.5" x14ac:dyDescent="0.2">
      <c r="A40" s="34" t="s">
        <v>52</v>
      </c>
      <c r="E40" s="35" t="s">
        <v>775</v>
      </c>
    </row>
    <row r="41" spans="1:16" ht="76.5" x14ac:dyDescent="0.2">
      <c r="A41" t="s">
        <v>54</v>
      </c>
      <c r="E41" s="33" t="s">
        <v>126</v>
      </c>
    </row>
    <row r="42" spans="1:16" x14ac:dyDescent="0.2">
      <c r="A42" s="23" t="s">
        <v>45</v>
      </c>
      <c r="B42" s="27" t="s">
        <v>40</v>
      </c>
      <c r="C42" s="27" t="s">
        <v>127</v>
      </c>
      <c r="D42" s="23" t="s">
        <v>47</v>
      </c>
      <c r="E42" s="28" t="s">
        <v>128</v>
      </c>
      <c r="F42" s="29" t="s">
        <v>103</v>
      </c>
      <c r="G42" s="30">
        <v>683.37</v>
      </c>
      <c r="H42" s="31">
        <v>0</v>
      </c>
      <c r="I42" s="31">
        <f>ROUND(ROUND(H42,2)*ROUND(G42,3),2)</f>
        <v>0</v>
      </c>
      <c r="O42">
        <f>(I42*21)/100</f>
        <v>0</v>
      </c>
      <c r="P42" t="s">
        <v>23</v>
      </c>
    </row>
    <row r="43" spans="1:16" ht="89.25" x14ac:dyDescent="0.2">
      <c r="A43" s="32" t="s">
        <v>50</v>
      </c>
      <c r="E43" s="33" t="s">
        <v>776</v>
      </c>
    </row>
    <row r="44" spans="1:16" ht="63.75" x14ac:dyDescent="0.2">
      <c r="A44" s="34" t="s">
        <v>52</v>
      </c>
      <c r="E44" s="35" t="s">
        <v>777</v>
      </c>
    </row>
    <row r="45" spans="1:16" ht="76.5" x14ac:dyDescent="0.2">
      <c r="A45" t="s">
        <v>54</v>
      </c>
      <c r="E45" s="33" t="s">
        <v>126</v>
      </c>
    </row>
    <row r="46" spans="1:16" x14ac:dyDescent="0.2">
      <c r="A46" s="23" t="s">
        <v>45</v>
      </c>
      <c r="B46" s="27" t="s">
        <v>42</v>
      </c>
      <c r="C46" s="27" t="s">
        <v>131</v>
      </c>
      <c r="D46" s="23" t="s">
        <v>47</v>
      </c>
      <c r="E46" s="28" t="s">
        <v>132</v>
      </c>
      <c r="F46" s="29" t="s">
        <v>133</v>
      </c>
      <c r="G46" s="30">
        <v>117.7</v>
      </c>
      <c r="H46" s="31">
        <v>0</v>
      </c>
      <c r="I46" s="31">
        <f>ROUND(ROUND(H46,2)*ROUND(G46,3),2)</f>
        <v>0</v>
      </c>
      <c r="O46">
        <f>(I46*21)/100</f>
        <v>0</v>
      </c>
      <c r="P46" t="s">
        <v>23</v>
      </c>
    </row>
    <row r="47" spans="1:16" ht="38.25" x14ac:dyDescent="0.2">
      <c r="A47" s="32" t="s">
        <v>50</v>
      </c>
      <c r="E47" s="33" t="s">
        <v>778</v>
      </c>
    </row>
    <row r="48" spans="1:16" x14ac:dyDescent="0.2">
      <c r="A48" s="34" t="s">
        <v>52</v>
      </c>
      <c r="E48" s="35" t="s">
        <v>779</v>
      </c>
    </row>
    <row r="49" spans="1:16" ht="76.5" x14ac:dyDescent="0.2">
      <c r="A49" t="s">
        <v>54</v>
      </c>
      <c r="E49" s="33" t="s">
        <v>126</v>
      </c>
    </row>
    <row r="50" spans="1:16" x14ac:dyDescent="0.2">
      <c r="A50" s="23" t="s">
        <v>45</v>
      </c>
      <c r="B50" s="27" t="s">
        <v>92</v>
      </c>
      <c r="C50" s="27" t="s">
        <v>524</v>
      </c>
      <c r="D50" s="23" t="s">
        <v>47</v>
      </c>
      <c r="E50" s="28" t="s">
        <v>525</v>
      </c>
      <c r="F50" s="29" t="s">
        <v>167</v>
      </c>
      <c r="G50" s="30">
        <v>9117.36</v>
      </c>
      <c r="H50" s="31">
        <v>0</v>
      </c>
      <c r="I50" s="31">
        <f>ROUND(ROUND(H50,2)*ROUND(G50,3),2)</f>
        <v>0</v>
      </c>
      <c r="O50">
        <f>(I50*21)/100</f>
        <v>0</v>
      </c>
      <c r="P50" t="s">
        <v>23</v>
      </c>
    </row>
    <row r="51" spans="1:16" ht="38.25" x14ac:dyDescent="0.2">
      <c r="A51" s="32" t="s">
        <v>50</v>
      </c>
      <c r="E51" s="33" t="s">
        <v>526</v>
      </c>
    </row>
    <row r="52" spans="1:16" x14ac:dyDescent="0.2">
      <c r="A52" s="34" t="s">
        <v>52</v>
      </c>
      <c r="E52" s="35" t="s">
        <v>780</v>
      </c>
    </row>
    <row r="53" spans="1:16" x14ac:dyDescent="0.2">
      <c r="A53" t="s">
        <v>54</v>
      </c>
      <c r="E53" s="33" t="s">
        <v>528</v>
      </c>
    </row>
    <row r="54" spans="1:16" x14ac:dyDescent="0.2">
      <c r="A54" s="23" t="s">
        <v>45</v>
      </c>
      <c r="B54" s="27" t="s">
        <v>150</v>
      </c>
      <c r="C54" s="27" t="s">
        <v>141</v>
      </c>
      <c r="D54" s="23" t="s">
        <v>47</v>
      </c>
      <c r="E54" s="28" t="s">
        <v>142</v>
      </c>
      <c r="F54" s="29" t="s">
        <v>103</v>
      </c>
      <c r="G54" s="30">
        <v>744.03399999999999</v>
      </c>
      <c r="H54" s="31">
        <v>0</v>
      </c>
      <c r="I54" s="31">
        <f>ROUND(ROUND(H54,2)*ROUND(G54,3),2)</f>
        <v>0</v>
      </c>
      <c r="O54">
        <f>(I54*21)/100</f>
        <v>0</v>
      </c>
      <c r="P54" t="s">
        <v>23</v>
      </c>
    </row>
    <row r="55" spans="1:16" ht="76.5" x14ac:dyDescent="0.2">
      <c r="A55" s="32" t="s">
        <v>50</v>
      </c>
      <c r="E55" s="33" t="s">
        <v>781</v>
      </c>
    </row>
    <row r="56" spans="1:16" ht="89.25" x14ac:dyDescent="0.2">
      <c r="A56" s="34" t="s">
        <v>52</v>
      </c>
      <c r="E56" s="35" t="s">
        <v>782</v>
      </c>
    </row>
    <row r="57" spans="1:16" ht="76.5" x14ac:dyDescent="0.2">
      <c r="A57" t="s">
        <v>54</v>
      </c>
      <c r="E57" s="33" t="s">
        <v>126</v>
      </c>
    </row>
    <row r="58" spans="1:16" x14ac:dyDescent="0.2">
      <c r="A58" s="23" t="s">
        <v>45</v>
      </c>
      <c r="B58" s="27" t="s">
        <v>156</v>
      </c>
      <c r="C58" s="27" t="s">
        <v>145</v>
      </c>
      <c r="D58" s="23" t="s">
        <v>47</v>
      </c>
      <c r="E58" s="28" t="s">
        <v>146</v>
      </c>
      <c r="F58" s="29" t="s">
        <v>133</v>
      </c>
      <c r="G58" s="30">
        <v>72.5</v>
      </c>
      <c r="H58" s="31">
        <v>0</v>
      </c>
      <c r="I58" s="31">
        <f>ROUND(ROUND(H58,2)*ROUND(G58,3),2)</f>
        <v>0</v>
      </c>
      <c r="O58">
        <f>(I58*21)/100</f>
        <v>0</v>
      </c>
      <c r="P58" t="s">
        <v>23</v>
      </c>
    </row>
    <row r="59" spans="1:16" ht="38.25" x14ac:dyDescent="0.2">
      <c r="A59" s="32" t="s">
        <v>50</v>
      </c>
      <c r="E59" s="33" t="s">
        <v>531</v>
      </c>
    </row>
    <row r="60" spans="1:16" x14ac:dyDescent="0.2">
      <c r="A60" s="34" t="s">
        <v>52</v>
      </c>
      <c r="E60" s="35" t="s">
        <v>783</v>
      </c>
    </row>
    <row r="61" spans="1:16" ht="25.5" x14ac:dyDescent="0.2">
      <c r="A61" t="s">
        <v>54</v>
      </c>
      <c r="E61" s="33" t="s">
        <v>149</v>
      </c>
    </row>
    <row r="62" spans="1:16" x14ac:dyDescent="0.2">
      <c r="A62" s="23" t="s">
        <v>45</v>
      </c>
      <c r="B62" s="27" t="s">
        <v>159</v>
      </c>
      <c r="C62" s="27" t="s">
        <v>151</v>
      </c>
      <c r="D62" s="23" t="s">
        <v>29</v>
      </c>
      <c r="E62" s="28" t="s">
        <v>152</v>
      </c>
      <c r="F62" s="29" t="s">
        <v>103</v>
      </c>
      <c r="G62" s="30">
        <v>33.033000000000001</v>
      </c>
      <c r="H62" s="31">
        <v>0</v>
      </c>
      <c r="I62" s="31">
        <f>ROUND(ROUND(H62,2)*ROUND(G62,3),2)</f>
        <v>0</v>
      </c>
      <c r="O62">
        <f>(I62*21)/100</f>
        <v>0</v>
      </c>
      <c r="P62" t="s">
        <v>23</v>
      </c>
    </row>
    <row r="63" spans="1:16" ht="51" x14ac:dyDescent="0.2">
      <c r="A63" s="32" t="s">
        <v>50</v>
      </c>
      <c r="E63" s="33" t="s">
        <v>784</v>
      </c>
    </row>
    <row r="64" spans="1:16" ht="25.5" x14ac:dyDescent="0.2">
      <c r="A64" s="34" t="s">
        <v>52</v>
      </c>
      <c r="E64" s="35" t="s">
        <v>785</v>
      </c>
    </row>
    <row r="65" spans="1:16" ht="395.25" x14ac:dyDescent="0.2">
      <c r="A65" t="s">
        <v>54</v>
      </c>
      <c r="E65" s="33" t="s">
        <v>155</v>
      </c>
    </row>
    <row r="66" spans="1:16" x14ac:dyDescent="0.2">
      <c r="A66" s="23" t="s">
        <v>45</v>
      </c>
      <c r="B66" s="27" t="s">
        <v>164</v>
      </c>
      <c r="C66" s="27" t="s">
        <v>151</v>
      </c>
      <c r="D66" s="23" t="s">
        <v>23</v>
      </c>
      <c r="E66" s="28" t="s">
        <v>152</v>
      </c>
      <c r="F66" s="29" t="s">
        <v>103</v>
      </c>
      <c r="G66" s="30">
        <v>3217.65</v>
      </c>
      <c r="H66" s="31">
        <v>0</v>
      </c>
      <c r="I66" s="31">
        <f>ROUND(ROUND(H66,2)*ROUND(G66,3),2)</f>
        <v>0</v>
      </c>
      <c r="O66">
        <f>(I66*21)/100</f>
        <v>0</v>
      </c>
      <c r="P66" t="s">
        <v>23</v>
      </c>
    </row>
    <row r="67" spans="1:16" ht="89.25" x14ac:dyDescent="0.2">
      <c r="A67" s="32" t="s">
        <v>50</v>
      </c>
      <c r="E67" s="33" t="s">
        <v>786</v>
      </c>
    </row>
    <row r="68" spans="1:16" ht="63.75" x14ac:dyDescent="0.2">
      <c r="A68" s="34" t="s">
        <v>52</v>
      </c>
      <c r="E68" s="35" t="s">
        <v>787</v>
      </c>
    </row>
    <row r="69" spans="1:16" ht="395.25" x14ac:dyDescent="0.2">
      <c r="A69" t="s">
        <v>54</v>
      </c>
      <c r="E69" s="33" t="s">
        <v>155</v>
      </c>
    </row>
    <row r="70" spans="1:16" x14ac:dyDescent="0.2">
      <c r="A70" s="23" t="s">
        <v>45</v>
      </c>
      <c r="B70" s="27" t="s">
        <v>171</v>
      </c>
      <c r="C70" s="27" t="s">
        <v>160</v>
      </c>
      <c r="D70" s="23" t="s">
        <v>47</v>
      </c>
      <c r="E70" s="28" t="s">
        <v>161</v>
      </c>
      <c r="F70" s="29" t="s">
        <v>103</v>
      </c>
      <c r="G70" s="30">
        <v>744.86</v>
      </c>
      <c r="H70" s="31">
        <v>0</v>
      </c>
      <c r="I70" s="31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2" t="s">
        <v>50</v>
      </c>
      <c r="E71" s="33" t="s">
        <v>47</v>
      </c>
    </row>
    <row r="72" spans="1:16" ht="63.75" x14ac:dyDescent="0.2">
      <c r="A72" s="34" t="s">
        <v>52</v>
      </c>
      <c r="E72" s="35" t="s">
        <v>788</v>
      </c>
    </row>
    <row r="73" spans="1:16" ht="318.75" x14ac:dyDescent="0.2">
      <c r="A73" t="s">
        <v>54</v>
      </c>
      <c r="E73" s="33" t="s">
        <v>163</v>
      </c>
    </row>
    <row r="74" spans="1:16" x14ac:dyDescent="0.2">
      <c r="A74" s="23" t="s">
        <v>45</v>
      </c>
      <c r="B74" s="27" t="s">
        <v>177</v>
      </c>
      <c r="C74" s="27" t="s">
        <v>165</v>
      </c>
      <c r="D74" s="23" t="s">
        <v>47</v>
      </c>
      <c r="E74" s="28" t="s">
        <v>166</v>
      </c>
      <c r="F74" s="29" t="s">
        <v>167</v>
      </c>
      <c r="G74" s="30">
        <v>1496.1</v>
      </c>
      <c r="H74" s="31">
        <v>0</v>
      </c>
      <c r="I74" s="31">
        <f>ROUND(ROUND(H74,2)*ROUND(G74,3),2)</f>
        <v>0</v>
      </c>
      <c r="O74">
        <f>(I74*21)/100</f>
        <v>0</v>
      </c>
      <c r="P74" t="s">
        <v>23</v>
      </c>
    </row>
    <row r="75" spans="1:16" ht="38.25" x14ac:dyDescent="0.2">
      <c r="A75" s="32" t="s">
        <v>50</v>
      </c>
      <c r="E75" s="33" t="s">
        <v>168</v>
      </c>
    </row>
    <row r="76" spans="1:16" ht="25.5" x14ac:dyDescent="0.2">
      <c r="A76" s="34" t="s">
        <v>52</v>
      </c>
      <c r="E76" s="35" t="s">
        <v>789</v>
      </c>
    </row>
    <row r="77" spans="1:16" ht="63.75" x14ac:dyDescent="0.2">
      <c r="A77" t="s">
        <v>54</v>
      </c>
      <c r="E77" s="33" t="s">
        <v>170</v>
      </c>
    </row>
    <row r="78" spans="1:16" x14ac:dyDescent="0.2">
      <c r="A78" s="23" t="s">
        <v>45</v>
      </c>
      <c r="B78" s="27" t="s">
        <v>183</v>
      </c>
      <c r="C78" s="27" t="s">
        <v>671</v>
      </c>
      <c r="D78" s="23" t="s">
        <v>47</v>
      </c>
      <c r="E78" s="28" t="s">
        <v>672</v>
      </c>
      <c r="F78" s="29" t="s">
        <v>133</v>
      </c>
      <c r="G78" s="30">
        <v>1689</v>
      </c>
      <c r="H78" s="31">
        <v>0</v>
      </c>
      <c r="I78" s="31">
        <f>ROUND(ROUND(H78,2)*ROUND(G78,3),2)</f>
        <v>0</v>
      </c>
      <c r="O78">
        <f>(I78*21)/100</f>
        <v>0</v>
      </c>
      <c r="P78" t="s">
        <v>23</v>
      </c>
    </row>
    <row r="79" spans="1:16" ht="25.5" x14ac:dyDescent="0.2">
      <c r="A79" s="32" t="s">
        <v>50</v>
      </c>
      <c r="E79" s="33" t="s">
        <v>568</v>
      </c>
    </row>
    <row r="80" spans="1:16" ht="25.5" x14ac:dyDescent="0.2">
      <c r="A80" s="34" t="s">
        <v>52</v>
      </c>
      <c r="E80" s="35" t="s">
        <v>790</v>
      </c>
    </row>
    <row r="81" spans="1:16" ht="63.75" x14ac:dyDescent="0.2">
      <c r="A81" t="s">
        <v>54</v>
      </c>
      <c r="E81" s="33" t="s">
        <v>170</v>
      </c>
    </row>
    <row r="82" spans="1:16" x14ac:dyDescent="0.2">
      <c r="A82" s="23" t="s">
        <v>45</v>
      </c>
      <c r="B82" s="27" t="s">
        <v>189</v>
      </c>
      <c r="C82" s="27" t="s">
        <v>675</v>
      </c>
      <c r="D82" s="23" t="s">
        <v>47</v>
      </c>
      <c r="E82" s="28" t="s">
        <v>676</v>
      </c>
      <c r="F82" s="29" t="s">
        <v>133</v>
      </c>
      <c r="G82" s="30">
        <v>20</v>
      </c>
      <c r="H82" s="31">
        <v>0</v>
      </c>
      <c r="I82" s="31">
        <f>ROUND(ROUND(H82,2)*ROUND(G82,3),2)</f>
        <v>0</v>
      </c>
      <c r="O82">
        <f>(I82*21)/100</f>
        <v>0</v>
      </c>
      <c r="P82" t="s">
        <v>23</v>
      </c>
    </row>
    <row r="83" spans="1:16" ht="25.5" x14ac:dyDescent="0.2">
      <c r="A83" s="32" t="s">
        <v>50</v>
      </c>
      <c r="E83" s="33" t="s">
        <v>791</v>
      </c>
    </row>
    <row r="84" spans="1:16" x14ac:dyDescent="0.2">
      <c r="A84" s="34" t="s">
        <v>52</v>
      </c>
      <c r="E84" s="35" t="s">
        <v>678</v>
      </c>
    </row>
    <row r="85" spans="1:16" ht="63.75" x14ac:dyDescent="0.2">
      <c r="A85" t="s">
        <v>54</v>
      </c>
      <c r="E85" s="33" t="s">
        <v>176</v>
      </c>
    </row>
    <row r="86" spans="1:16" x14ac:dyDescent="0.2">
      <c r="A86" s="23" t="s">
        <v>45</v>
      </c>
      <c r="B86" s="27" t="s">
        <v>195</v>
      </c>
      <c r="C86" s="27" t="s">
        <v>172</v>
      </c>
      <c r="D86" s="23" t="s">
        <v>47</v>
      </c>
      <c r="E86" s="28" t="s">
        <v>173</v>
      </c>
      <c r="F86" s="29" t="s">
        <v>133</v>
      </c>
      <c r="G86" s="30">
        <v>8.1999999999999993</v>
      </c>
      <c r="H86" s="31">
        <v>0</v>
      </c>
      <c r="I86" s="31">
        <f>ROUND(ROUND(H86,2)*ROUND(G86,3),2)</f>
        <v>0</v>
      </c>
      <c r="O86">
        <f>(I86*21)/100</f>
        <v>0</v>
      </c>
      <c r="P86" t="s">
        <v>23</v>
      </c>
    </row>
    <row r="87" spans="1:16" ht="25.5" x14ac:dyDescent="0.2">
      <c r="A87" s="32" t="s">
        <v>50</v>
      </c>
      <c r="E87" s="33" t="s">
        <v>792</v>
      </c>
    </row>
    <row r="88" spans="1:16" ht="25.5" x14ac:dyDescent="0.2">
      <c r="A88" s="34" t="s">
        <v>52</v>
      </c>
      <c r="E88" s="35" t="s">
        <v>793</v>
      </c>
    </row>
    <row r="89" spans="1:16" ht="63.75" x14ac:dyDescent="0.2">
      <c r="A89" t="s">
        <v>54</v>
      </c>
      <c r="E89" s="33" t="s">
        <v>176</v>
      </c>
    </row>
    <row r="90" spans="1:16" x14ac:dyDescent="0.2">
      <c r="A90" s="23" t="s">
        <v>45</v>
      </c>
      <c r="B90" s="27" t="s">
        <v>201</v>
      </c>
      <c r="C90" s="27" t="s">
        <v>178</v>
      </c>
      <c r="D90" s="23" t="s">
        <v>47</v>
      </c>
      <c r="E90" s="28" t="s">
        <v>179</v>
      </c>
      <c r="F90" s="29" t="s">
        <v>103</v>
      </c>
      <c r="G90" s="30">
        <v>10.4</v>
      </c>
      <c r="H90" s="31">
        <v>0</v>
      </c>
      <c r="I90" s="31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2" t="s">
        <v>50</v>
      </c>
      <c r="E91" s="33" t="s">
        <v>568</v>
      </c>
    </row>
    <row r="92" spans="1:16" ht="25.5" x14ac:dyDescent="0.2">
      <c r="A92" s="34" t="s">
        <v>52</v>
      </c>
      <c r="E92" s="35" t="s">
        <v>794</v>
      </c>
    </row>
    <row r="93" spans="1:16" ht="318.75" x14ac:dyDescent="0.2">
      <c r="A93" t="s">
        <v>54</v>
      </c>
      <c r="E93" s="33" t="s">
        <v>182</v>
      </c>
    </row>
    <row r="94" spans="1:16" x14ac:dyDescent="0.2">
      <c r="A94" s="23" t="s">
        <v>45</v>
      </c>
      <c r="B94" s="27" t="s">
        <v>207</v>
      </c>
      <c r="C94" s="27" t="s">
        <v>184</v>
      </c>
      <c r="D94" s="23" t="s">
        <v>47</v>
      </c>
      <c r="E94" s="28" t="s">
        <v>185</v>
      </c>
      <c r="F94" s="29" t="s">
        <v>103</v>
      </c>
      <c r="G94" s="30">
        <v>77.91</v>
      </c>
      <c r="H94" s="31">
        <v>0</v>
      </c>
      <c r="I94" s="31">
        <f>ROUND(ROUND(H94,2)*ROUND(G94,3),2)</f>
        <v>0</v>
      </c>
      <c r="O94">
        <f>(I94*21)/100</f>
        <v>0</v>
      </c>
      <c r="P94" t="s">
        <v>23</v>
      </c>
    </row>
    <row r="95" spans="1:16" ht="51" x14ac:dyDescent="0.2">
      <c r="A95" s="32" t="s">
        <v>50</v>
      </c>
      <c r="E95" s="33" t="s">
        <v>795</v>
      </c>
    </row>
    <row r="96" spans="1:16" ht="178.5" x14ac:dyDescent="0.2">
      <c r="A96" s="34" t="s">
        <v>52</v>
      </c>
      <c r="E96" s="35" t="s">
        <v>796</v>
      </c>
    </row>
    <row r="97" spans="1:16" ht="357" x14ac:dyDescent="0.2">
      <c r="A97" t="s">
        <v>54</v>
      </c>
      <c r="E97" s="33" t="s">
        <v>188</v>
      </c>
    </row>
    <row r="98" spans="1:16" x14ac:dyDescent="0.2">
      <c r="A98" s="23" t="s">
        <v>45</v>
      </c>
      <c r="B98" s="27" t="s">
        <v>213</v>
      </c>
      <c r="C98" s="27" t="s">
        <v>190</v>
      </c>
      <c r="D98" s="23" t="s">
        <v>47</v>
      </c>
      <c r="E98" s="28" t="s">
        <v>191</v>
      </c>
      <c r="F98" s="29" t="s">
        <v>103</v>
      </c>
      <c r="G98" s="30">
        <v>7950.8739999999998</v>
      </c>
      <c r="H98" s="31">
        <v>0</v>
      </c>
      <c r="I98" s="31">
        <f>ROUND(ROUND(H98,2)*ROUND(G98,3),2)</f>
        <v>0</v>
      </c>
      <c r="O98">
        <f>(I98*21)/100</f>
        <v>0</v>
      </c>
      <c r="P98" t="s">
        <v>23</v>
      </c>
    </row>
    <row r="99" spans="1:16" ht="38.25" x14ac:dyDescent="0.2">
      <c r="A99" s="32" t="s">
        <v>50</v>
      </c>
      <c r="E99" s="33" t="s">
        <v>192</v>
      </c>
    </row>
    <row r="100" spans="1:16" ht="293.25" x14ac:dyDescent="0.2">
      <c r="A100" s="34" t="s">
        <v>52</v>
      </c>
      <c r="E100" s="35" t="s">
        <v>797</v>
      </c>
    </row>
    <row r="101" spans="1:16" ht="191.25" x14ac:dyDescent="0.2">
      <c r="A101" t="s">
        <v>54</v>
      </c>
      <c r="E101" s="33" t="s">
        <v>194</v>
      </c>
    </row>
    <row r="102" spans="1:16" x14ac:dyDescent="0.2">
      <c r="A102" s="23" t="s">
        <v>45</v>
      </c>
      <c r="B102" s="27" t="s">
        <v>219</v>
      </c>
      <c r="C102" s="27" t="s">
        <v>196</v>
      </c>
      <c r="D102" s="23" t="s">
        <v>47</v>
      </c>
      <c r="E102" s="28" t="s">
        <v>197</v>
      </c>
      <c r="F102" s="29" t="s">
        <v>103</v>
      </c>
      <c r="G102" s="30">
        <v>90.39</v>
      </c>
      <c r="H102" s="31">
        <v>0</v>
      </c>
      <c r="I102" s="31">
        <f>ROUND(ROUND(H102,2)*ROUND(G102,3),2)</f>
        <v>0</v>
      </c>
      <c r="O102">
        <f>(I102*21)/100</f>
        <v>0</v>
      </c>
      <c r="P102" t="s">
        <v>23</v>
      </c>
    </row>
    <row r="103" spans="1:16" ht="38.25" x14ac:dyDescent="0.2">
      <c r="A103" s="32" t="s">
        <v>50</v>
      </c>
      <c r="E103" s="33" t="s">
        <v>198</v>
      </c>
    </row>
    <row r="104" spans="1:16" x14ac:dyDescent="0.2">
      <c r="A104" s="34" t="s">
        <v>52</v>
      </c>
      <c r="E104" s="35" t="s">
        <v>798</v>
      </c>
    </row>
    <row r="105" spans="1:16" ht="255" x14ac:dyDescent="0.2">
      <c r="A105" t="s">
        <v>54</v>
      </c>
      <c r="E105" s="33" t="s">
        <v>200</v>
      </c>
    </row>
    <row r="106" spans="1:16" x14ac:dyDescent="0.2">
      <c r="A106" s="23" t="s">
        <v>45</v>
      </c>
      <c r="B106" s="27" t="s">
        <v>225</v>
      </c>
      <c r="C106" s="27" t="s">
        <v>547</v>
      </c>
      <c r="D106" s="23" t="s">
        <v>47</v>
      </c>
      <c r="E106" s="28" t="s">
        <v>548</v>
      </c>
      <c r="F106" s="29" t="s">
        <v>103</v>
      </c>
      <c r="G106" s="30">
        <v>14.887</v>
      </c>
      <c r="H106" s="31">
        <v>0</v>
      </c>
      <c r="I106" s="31">
        <f>ROUND(ROUND(H106,2)*ROUND(G106,3),2)</f>
        <v>0</v>
      </c>
      <c r="O106">
        <f>(I106*21)/100</f>
        <v>0</v>
      </c>
      <c r="P106" t="s">
        <v>23</v>
      </c>
    </row>
    <row r="107" spans="1:16" ht="38.25" x14ac:dyDescent="0.2">
      <c r="A107" s="32" t="s">
        <v>50</v>
      </c>
      <c r="E107" s="33" t="s">
        <v>799</v>
      </c>
    </row>
    <row r="108" spans="1:16" ht="102" x14ac:dyDescent="0.2">
      <c r="A108" s="34" t="s">
        <v>52</v>
      </c>
      <c r="E108" s="35" t="s">
        <v>800</v>
      </c>
    </row>
    <row r="109" spans="1:16" ht="242.25" x14ac:dyDescent="0.2">
      <c r="A109" t="s">
        <v>54</v>
      </c>
      <c r="E109" s="33" t="s">
        <v>551</v>
      </c>
    </row>
    <row r="110" spans="1:16" x14ac:dyDescent="0.2">
      <c r="A110" s="23" t="s">
        <v>45</v>
      </c>
      <c r="B110" s="27" t="s">
        <v>231</v>
      </c>
      <c r="C110" s="27" t="s">
        <v>208</v>
      </c>
      <c r="D110" s="23" t="s">
        <v>47</v>
      </c>
      <c r="E110" s="28" t="s">
        <v>209</v>
      </c>
      <c r="F110" s="29" t="s">
        <v>103</v>
      </c>
      <c r="G110" s="30">
        <v>48.613999999999997</v>
      </c>
      <c r="H110" s="31">
        <v>0</v>
      </c>
      <c r="I110" s="31">
        <f>ROUND(ROUND(H110,2)*ROUND(G110,3),2)</f>
        <v>0</v>
      </c>
      <c r="O110">
        <f>(I110*21)/100</f>
        <v>0</v>
      </c>
      <c r="P110" t="s">
        <v>23</v>
      </c>
    </row>
    <row r="111" spans="1:16" ht="38.25" x14ac:dyDescent="0.2">
      <c r="A111" s="32" t="s">
        <v>50</v>
      </c>
      <c r="E111" s="33" t="s">
        <v>210</v>
      </c>
    </row>
    <row r="112" spans="1:16" ht="102" x14ac:dyDescent="0.2">
      <c r="A112" s="34" t="s">
        <v>52</v>
      </c>
      <c r="E112" s="35" t="s">
        <v>801</v>
      </c>
    </row>
    <row r="113" spans="1:18" ht="306" x14ac:dyDescent="0.2">
      <c r="A113" t="s">
        <v>54</v>
      </c>
      <c r="E113" s="33" t="s">
        <v>212</v>
      </c>
    </row>
    <row r="114" spans="1:18" x14ac:dyDescent="0.2">
      <c r="A114" s="23" t="s">
        <v>45</v>
      </c>
      <c r="B114" s="27" t="s">
        <v>238</v>
      </c>
      <c r="C114" s="27" t="s">
        <v>214</v>
      </c>
      <c r="D114" s="23" t="s">
        <v>47</v>
      </c>
      <c r="E114" s="28" t="s">
        <v>215</v>
      </c>
      <c r="F114" s="29" t="s">
        <v>167</v>
      </c>
      <c r="G114" s="30">
        <v>8864.5879999999997</v>
      </c>
      <c r="H114" s="31">
        <v>0</v>
      </c>
      <c r="I114" s="31">
        <f>ROUND(ROUND(H114,2)*ROUND(G114,3),2)</f>
        <v>0</v>
      </c>
      <c r="O114">
        <f>(I114*21)/100</f>
        <v>0</v>
      </c>
      <c r="P114" t="s">
        <v>23</v>
      </c>
    </row>
    <row r="115" spans="1:18" ht="63.75" x14ac:dyDescent="0.2">
      <c r="A115" s="32" t="s">
        <v>50</v>
      </c>
      <c r="E115" s="33" t="s">
        <v>553</v>
      </c>
    </row>
    <row r="116" spans="1:18" ht="76.5" x14ac:dyDescent="0.2">
      <c r="A116" s="34" t="s">
        <v>52</v>
      </c>
      <c r="E116" s="35" t="s">
        <v>802</v>
      </c>
    </row>
    <row r="117" spans="1:18" ht="38.25" x14ac:dyDescent="0.2">
      <c r="A117" t="s">
        <v>54</v>
      </c>
      <c r="E117" s="33" t="s">
        <v>218</v>
      </c>
    </row>
    <row r="118" spans="1:18" x14ac:dyDescent="0.2">
      <c r="A118" s="23" t="s">
        <v>45</v>
      </c>
      <c r="B118" s="27" t="s">
        <v>245</v>
      </c>
      <c r="C118" s="27" t="s">
        <v>220</v>
      </c>
      <c r="D118" s="23" t="s">
        <v>47</v>
      </c>
      <c r="E118" s="28" t="s">
        <v>221</v>
      </c>
      <c r="F118" s="29" t="s">
        <v>167</v>
      </c>
      <c r="G118" s="30">
        <v>6149</v>
      </c>
      <c r="H118" s="31">
        <v>0</v>
      </c>
      <c r="I118" s="31">
        <f>ROUND(ROUND(H118,2)*ROUND(G118,3),2)</f>
        <v>0</v>
      </c>
      <c r="O118">
        <f>(I118*21)/100</f>
        <v>0</v>
      </c>
      <c r="P118" t="s">
        <v>23</v>
      </c>
    </row>
    <row r="119" spans="1:18" ht="38.25" x14ac:dyDescent="0.2">
      <c r="A119" s="32" t="s">
        <v>50</v>
      </c>
      <c r="E119" s="33" t="s">
        <v>693</v>
      </c>
    </row>
    <row r="120" spans="1:18" x14ac:dyDescent="0.2">
      <c r="A120" s="34" t="s">
        <v>52</v>
      </c>
      <c r="E120" s="35" t="s">
        <v>803</v>
      </c>
    </row>
    <row r="121" spans="1:18" ht="38.25" x14ac:dyDescent="0.2">
      <c r="A121" t="s">
        <v>54</v>
      </c>
      <c r="E121" s="33" t="s">
        <v>224</v>
      </c>
    </row>
    <row r="122" spans="1:18" x14ac:dyDescent="0.2">
      <c r="A122" s="23" t="s">
        <v>45</v>
      </c>
      <c r="B122" s="27" t="s">
        <v>252</v>
      </c>
      <c r="C122" s="27" t="s">
        <v>226</v>
      </c>
      <c r="D122" s="23" t="s">
        <v>47</v>
      </c>
      <c r="E122" s="28" t="s">
        <v>227</v>
      </c>
      <c r="F122" s="29" t="s">
        <v>167</v>
      </c>
      <c r="G122" s="30">
        <v>6149</v>
      </c>
      <c r="H122" s="31">
        <v>0</v>
      </c>
      <c r="I122" s="31">
        <f>ROUND(ROUND(H122,2)*ROUND(G122,3),2)</f>
        <v>0</v>
      </c>
      <c r="O122">
        <f>(I122*21)/100</f>
        <v>0</v>
      </c>
      <c r="P122" t="s">
        <v>23</v>
      </c>
    </row>
    <row r="123" spans="1:18" ht="38.25" x14ac:dyDescent="0.2">
      <c r="A123" s="32" t="s">
        <v>50</v>
      </c>
      <c r="E123" s="33" t="s">
        <v>222</v>
      </c>
    </row>
    <row r="124" spans="1:18" x14ac:dyDescent="0.2">
      <c r="A124" s="34" t="s">
        <v>52</v>
      </c>
      <c r="E124" s="35" t="s">
        <v>804</v>
      </c>
    </row>
    <row r="125" spans="1:18" ht="25.5" x14ac:dyDescent="0.2">
      <c r="A125" t="s">
        <v>54</v>
      </c>
      <c r="E125" s="33" t="s">
        <v>229</v>
      </c>
    </row>
    <row r="126" spans="1:18" ht="12.75" customHeight="1" x14ac:dyDescent="0.2">
      <c r="A126" s="11" t="s">
        <v>43</v>
      </c>
      <c r="B126" s="11"/>
      <c r="C126" s="37" t="s">
        <v>22</v>
      </c>
      <c r="D126" s="11"/>
      <c r="E126" s="25" t="s">
        <v>237</v>
      </c>
      <c r="F126" s="11"/>
      <c r="G126" s="11"/>
      <c r="H126" s="11"/>
      <c r="I126" s="38">
        <f>0+Q126</f>
        <v>0</v>
      </c>
      <c r="O126">
        <f>0+R126</f>
        <v>0</v>
      </c>
      <c r="Q126">
        <f>0+I127+I131</f>
        <v>0</v>
      </c>
      <c r="R126">
        <f>0+O127+O131</f>
        <v>0</v>
      </c>
    </row>
    <row r="127" spans="1:18" x14ac:dyDescent="0.2">
      <c r="A127" s="23" t="s">
        <v>45</v>
      </c>
      <c r="B127" s="27" t="s">
        <v>258</v>
      </c>
      <c r="C127" s="27" t="s">
        <v>239</v>
      </c>
      <c r="D127" s="23" t="s">
        <v>47</v>
      </c>
      <c r="E127" s="28" t="s">
        <v>240</v>
      </c>
      <c r="F127" s="29" t="s">
        <v>241</v>
      </c>
      <c r="G127" s="30">
        <v>84</v>
      </c>
      <c r="H127" s="31">
        <v>0</v>
      </c>
      <c r="I127" s="31">
        <f>ROUND(ROUND(H127,2)*ROUND(G127,3),2)</f>
        <v>0</v>
      </c>
      <c r="O127">
        <f>(I127*21)/100</f>
        <v>0</v>
      </c>
      <c r="P127" t="s">
        <v>23</v>
      </c>
    </row>
    <row r="128" spans="1:18" ht="38.25" x14ac:dyDescent="0.2">
      <c r="A128" s="32" t="s">
        <v>50</v>
      </c>
      <c r="E128" s="33" t="s">
        <v>805</v>
      </c>
    </row>
    <row r="129" spans="1:18" ht="51" x14ac:dyDescent="0.2">
      <c r="A129" s="34" t="s">
        <v>52</v>
      </c>
      <c r="E129" s="35" t="s">
        <v>806</v>
      </c>
    </row>
    <row r="130" spans="1:18" ht="25.5" x14ac:dyDescent="0.2">
      <c r="A130" t="s">
        <v>54</v>
      </c>
      <c r="E130" s="33" t="s">
        <v>244</v>
      </c>
    </row>
    <row r="131" spans="1:18" x14ac:dyDescent="0.2">
      <c r="A131" s="23" t="s">
        <v>45</v>
      </c>
      <c r="B131" s="27" t="s">
        <v>264</v>
      </c>
      <c r="C131" s="27" t="s">
        <v>246</v>
      </c>
      <c r="D131" s="23" t="s">
        <v>47</v>
      </c>
      <c r="E131" s="28" t="s">
        <v>247</v>
      </c>
      <c r="F131" s="29" t="s">
        <v>103</v>
      </c>
      <c r="G131" s="30">
        <v>2.73</v>
      </c>
      <c r="H131" s="31">
        <v>0</v>
      </c>
      <c r="I131" s="31">
        <f>ROUND(ROUND(H131,2)*ROUND(G131,3),2)</f>
        <v>0</v>
      </c>
      <c r="O131">
        <f>(I131*21)/100</f>
        <v>0</v>
      </c>
      <c r="P131" t="s">
        <v>23</v>
      </c>
    </row>
    <row r="132" spans="1:18" ht="38.25" x14ac:dyDescent="0.2">
      <c r="A132" s="32" t="s">
        <v>50</v>
      </c>
      <c r="E132" s="33" t="s">
        <v>807</v>
      </c>
    </row>
    <row r="133" spans="1:18" ht="38.25" x14ac:dyDescent="0.2">
      <c r="A133" s="34" t="s">
        <v>52</v>
      </c>
      <c r="E133" s="35" t="s">
        <v>808</v>
      </c>
    </row>
    <row r="134" spans="1:18" ht="382.5" x14ac:dyDescent="0.2">
      <c r="A134" t="s">
        <v>54</v>
      </c>
      <c r="E134" s="33" t="s">
        <v>250</v>
      </c>
    </row>
    <row r="135" spans="1:18" ht="12.75" customHeight="1" x14ac:dyDescent="0.2">
      <c r="A135" s="11" t="s">
        <v>43</v>
      </c>
      <c r="B135" s="11"/>
      <c r="C135" s="37" t="s">
        <v>33</v>
      </c>
      <c r="D135" s="11"/>
      <c r="E135" s="25" t="s">
        <v>251</v>
      </c>
      <c r="F135" s="11"/>
      <c r="G135" s="11"/>
      <c r="H135" s="11"/>
      <c r="I135" s="38">
        <f>0+Q135</f>
        <v>0</v>
      </c>
      <c r="O135">
        <f>0+R135</f>
        <v>0</v>
      </c>
      <c r="Q135">
        <f>0+I136+I140+I144+I148+I152</f>
        <v>0</v>
      </c>
      <c r="R135">
        <f>0+O136+O140+O144+O148+O152</f>
        <v>0</v>
      </c>
    </row>
    <row r="136" spans="1:18" x14ac:dyDescent="0.2">
      <c r="A136" s="23" t="s">
        <v>45</v>
      </c>
      <c r="B136" s="27" t="s">
        <v>270</v>
      </c>
      <c r="C136" s="27" t="s">
        <v>253</v>
      </c>
      <c r="D136" s="23" t="s">
        <v>47</v>
      </c>
      <c r="E136" s="28" t="s">
        <v>254</v>
      </c>
      <c r="F136" s="29" t="s">
        <v>103</v>
      </c>
      <c r="G136" s="30">
        <v>5.2080000000000002</v>
      </c>
      <c r="H136" s="31">
        <v>0</v>
      </c>
      <c r="I136" s="31">
        <f>ROUND(ROUND(H136,2)*ROUND(G136,3),2)</f>
        <v>0</v>
      </c>
      <c r="O136">
        <f>(I136*21)/100</f>
        <v>0</v>
      </c>
      <c r="P136" t="s">
        <v>23</v>
      </c>
    </row>
    <row r="137" spans="1:18" ht="38.25" x14ac:dyDescent="0.2">
      <c r="A137" s="32" t="s">
        <v>50</v>
      </c>
      <c r="E137" s="33" t="s">
        <v>255</v>
      </c>
    </row>
    <row r="138" spans="1:18" ht="178.5" x14ac:dyDescent="0.2">
      <c r="A138" s="34" t="s">
        <v>52</v>
      </c>
      <c r="E138" s="35" t="s">
        <v>809</v>
      </c>
    </row>
    <row r="139" spans="1:18" ht="395.25" x14ac:dyDescent="0.2">
      <c r="A139" t="s">
        <v>54</v>
      </c>
      <c r="E139" s="33" t="s">
        <v>257</v>
      </c>
    </row>
    <row r="140" spans="1:18" x14ac:dyDescent="0.2">
      <c r="A140" s="23" t="s">
        <v>45</v>
      </c>
      <c r="B140" s="27" t="s">
        <v>277</v>
      </c>
      <c r="C140" s="27" t="s">
        <v>259</v>
      </c>
      <c r="D140" s="23" t="s">
        <v>47</v>
      </c>
      <c r="E140" s="28" t="s">
        <v>260</v>
      </c>
      <c r="F140" s="29" t="s">
        <v>103</v>
      </c>
      <c r="G140" s="30">
        <v>9.9550000000000001</v>
      </c>
      <c r="H140" s="31">
        <v>0</v>
      </c>
      <c r="I140" s="31">
        <f>ROUND(ROUND(H140,2)*ROUND(G140,3),2)</f>
        <v>0</v>
      </c>
      <c r="O140">
        <f>(I140*21)/100</f>
        <v>0</v>
      </c>
      <c r="P140" t="s">
        <v>23</v>
      </c>
    </row>
    <row r="141" spans="1:18" ht="38.25" x14ac:dyDescent="0.2">
      <c r="A141" s="32" t="s">
        <v>50</v>
      </c>
      <c r="E141" s="33" t="s">
        <v>558</v>
      </c>
    </row>
    <row r="142" spans="1:18" ht="102" x14ac:dyDescent="0.2">
      <c r="A142" s="34" t="s">
        <v>52</v>
      </c>
      <c r="E142" s="35" t="s">
        <v>810</v>
      </c>
    </row>
    <row r="143" spans="1:18" ht="38.25" x14ac:dyDescent="0.2">
      <c r="A143" t="s">
        <v>54</v>
      </c>
      <c r="E143" s="33" t="s">
        <v>263</v>
      </c>
    </row>
    <row r="144" spans="1:18" x14ac:dyDescent="0.2">
      <c r="A144" s="23" t="s">
        <v>45</v>
      </c>
      <c r="B144" s="27" t="s">
        <v>283</v>
      </c>
      <c r="C144" s="27" t="s">
        <v>265</v>
      </c>
      <c r="D144" s="23" t="s">
        <v>47</v>
      </c>
      <c r="E144" s="28" t="s">
        <v>266</v>
      </c>
      <c r="F144" s="29" t="s">
        <v>103</v>
      </c>
      <c r="G144" s="30">
        <v>2.2130000000000001</v>
      </c>
      <c r="H144" s="31">
        <v>0</v>
      </c>
      <c r="I144" s="31">
        <f>ROUND(ROUND(H144,2)*ROUND(G144,3),2)</f>
        <v>0</v>
      </c>
      <c r="O144">
        <f>(I144*21)/100</f>
        <v>0</v>
      </c>
      <c r="P144" t="s">
        <v>23</v>
      </c>
    </row>
    <row r="145" spans="1:18" ht="38.25" x14ac:dyDescent="0.2">
      <c r="A145" s="32" t="s">
        <v>50</v>
      </c>
      <c r="E145" s="33" t="s">
        <v>811</v>
      </c>
    </row>
    <row r="146" spans="1:18" ht="76.5" x14ac:dyDescent="0.2">
      <c r="A146" s="34" t="s">
        <v>52</v>
      </c>
      <c r="E146" s="35" t="s">
        <v>812</v>
      </c>
    </row>
    <row r="147" spans="1:18" ht="51" x14ac:dyDescent="0.2">
      <c r="A147" t="s">
        <v>54</v>
      </c>
      <c r="E147" s="33" t="s">
        <v>269</v>
      </c>
    </row>
    <row r="148" spans="1:18" x14ac:dyDescent="0.2">
      <c r="A148" s="23" t="s">
        <v>45</v>
      </c>
      <c r="B148" s="27" t="s">
        <v>289</v>
      </c>
      <c r="C148" s="27" t="s">
        <v>271</v>
      </c>
      <c r="D148" s="23" t="s">
        <v>47</v>
      </c>
      <c r="E148" s="28" t="s">
        <v>272</v>
      </c>
      <c r="F148" s="29" t="s">
        <v>103</v>
      </c>
      <c r="G148" s="30">
        <v>10.414999999999999</v>
      </c>
      <c r="H148" s="31">
        <v>0</v>
      </c>
      <c r="I148" s="31">
        <f>ROUND(ROUND(H148,2)*ROUND(G148,3),2)</f>
        <v>0</v>
      </c>
      <c r="O148">
        <f>(I148*21)/100</f>
        <v>0</v>
      </c>
      <c r="P148" t="s">
        <v>23</v>
      </c>
    </row>
    <row r="149" spans="1:18" ht="38.25" x14ac:dyDescent="0.2">
      <c r="A149" s="32" t="s">
        <v>50</v>
      </c>
      <c r="E149" s="33" t="s">
        <v>273</v>
      </c>
    </row>
    <row r="150" spans="1:18" ht="178.5" x14ac:dyDescent="0.2">
      <c r="A150" s="34" t="s">
        <v>52</v>
      </c>
      <c r="E150" s="35" t="s">
        <v>813</v>
      </c>
    </row>
    <row r="151" spans="1:18" ht="102" x14ac:dyDescent="0.2">
      <c r="A151" t="s">
        <v>54</v>
      </c>
      <c r="E151" s="33" t="s">
        <v>275</v>
      </c>
    </row>
    <row r="152" spans="1:18" x14ac:dyDescent="0.2">
      <c r="A152" s="23" t="s">
        <v>45</v>
      </c>
      <c r="B152" s="27" t="s">
        <v>294</v>
      </c>
      <c r="C152" s="27" t="s">
        <v>566</v>
      </c>
      <c r="D152" s="23" t="s">
        <v>47</v>
      </c>
      <c r="E152" s="28" t="s">
        <v>567</v>
      </c>
      <c r="F152" s="29" t="s">
        <v>103</v>
      </c>
      <c r="G152" s="30">
        <v>1.52</v>
      </c>
      <c r="H152" s="31">
        <v>0</v>
      </c>
      <c r="I152" s="31">
        <f>ROUND(ROUND(H152,2)*ROUND(G152,3),2)</f>
        <v>0</v>
      </c>
      <c r="O152">
        <f>(I152*21)/100</f>
        <v>0</v>
      </c>
      <c r="P152" t="s">
        <v>23</v>
      </c>
    </row>
    <row r="153" spans="1:18" ht="25.5" x14ac:dyDescent="0.2">
      <c r="A153" s="32" t="s">
        <v>50</v>
      </c>
      <c r="E153" s="33" t="s">
        <v>568</v>
      </c>
    </row>
    <row r="154" spans="1:18" ht="63.75" x14ac:dyDescent="0.2">
      <c r="A154" s="34" t="s">
        <v>52</v>
      </c>
      <c r="E154" s="35" t="s">
        <v>814</v>
      </c>
    </row>
    <row r="155" spans="1:18" ht="382.5" x14ac:dyDescent="0.2">
      <c r="A155" t="s">
        <v>54</v>
      </c>
      <c r="E155" s="33" t="s">
        <v>570</v>
      </c>
    </row>
    <row r="156" spans="1:18" ht="12.75" customHeight="1" x14ac:dyDescent="0.2">
      <c r="A156" s="11" t="s">
        <v>43</v>
      </c>
      <c r="B156" s="11"/>
      <c r="C156" s="37" t="s">
        <v>35</v>
      </c>
      <c r="D156" s="11"/>
      <c r="E156" s="25" t="s">
        <v>276</v>
      </c>
      <c r="F156" s="11"/>
      <c r="G156" s="11"/>
      <c r="H156" s="11"/>
      <c r="I156" s="38">
        <f>0+Q156</f>
        <v>0</v>
      </c>
      <c r="O156">
        <f>0+R156</f>
        <v>0</v>
      </c>
      <c r="Q156">
        <f>0+I157+I161+I165+I169+I173+I177+I181+I185+I189+I193+I197+I201+I205+I209+I213</f>
        <v>0</v>
      </c>
      <c r="R156">
        <f>0+O157+O161+O165+O169+O173+O177+O181+O185+O189+O193+O197+O201+O205+O209+O213</f>
        <v>0</v>
      </c>
    </row>
    <row r="157" spans="1:18" ht="25.5" x14ac:dyDescent="0.2">
      <c r="A157" s="23" t="s">
        <v>45</v>
      </c>
      <c r="B157" s="27" t="s">
        <v>297</v>
      </c>
      <c r="C157" s="27" t="s">
        <v>284</v>
      </c>
      <c r="D157" s="23" t="s">
        <v>47</v>
      </c>
      <c r="E157" s="28" t="s">
        <v>285</v>
      </c>
      <c r="F157" s="29" t="s">
        <v>167</v>
      </c>
      <c r="G157" s="30">
        <v>945.40300000000002</v>
      </c>
      <c r="H157" s="31">
        <v>0</v>
      </c>
      <c r="I157" s="31">
        <f>ROUND(ROUND(H157,2)*ROUND(G157,3),2)</f>
        <v>0</v>
      </c>
      <c r="O157">
        <f>(I157*21)/100</f>
        <v>0</v>
      </c>
      <c r="P157" t="s">
        <v>23</v>
      </c>
    </row>
    <row r="158" spans="1:18" ht="51" x14ac:dyDescent="0.2">
      <c r="A158" s="32" t="s">
        <v>50</v>
      </c>
      <c r="E158" s="33" t="s">
        <v>286</v>
      </c>
    </row>
    <row r="159" spans="1:18" x14ac:dyDescent="0.2">
      <c r="A159" s="34" t="s">
        <v>52</v>
      </c>
      <c r="E159" s="35" t="s">
        <v>815</v>
      </c>
    </row>
    <row r="160" spans="1:18" ht="51" x14ac:dyDescent="0.2">
      <c r="A160" t="s">
        <v>54</v>
      </c>
      <c r="E160" s="33" t="s">
        <v>288</v>
      </c>
    </row>
    <row r="161" spans="1:16" x14ac:dyDescent="0.2">
      <c r="A161" s="23" t="s">
        <v>45</v>
      </c>
      <c r="B161" s="27" t="s">
        <v>300</v>
      </c>
      <c r="C161" s="27" t="s">
        <v>290</v>
      </c>
      <c r="D161" s="23" t="s">
        <v>29</v>
      </c>
      <c r="E161" s="28" t="s">
        <v>291</v>
      </c>
      <c r="F161" s="29" t="s">
        <v>103</v>
      </c>
      <c r="G161" s="30">
        <v>324.13</v>
      </c>
      <c r="H161" s="31">
        <v>0</v>
      </c>
      <c r="I161" s="31">
        <f>ROUND(ROUND(H161,2)*ROUND(G161,3),2)</f>
        <v>0</v>
      </c>
      <c r="O161">
        <f>(I161*21)/100</f>
        <v>0</v>
      </c>
      <c r="P161" t="s">
        <v>23</v>
      </c>
    </row>
    <row r="162" spans="1:16" ht="76.5" x14ac:dyDescent="0.2">
      <c r="A162" s="32" t="s">
        <v>50</v>
      </c>
      <c r="E162" s="33" t="s">
        <v>816</v>
      </c>
    </row>
    <row r="163" spans="1:16" ht="89.25" x14ac:dyDescent="0.2">
      <c r="A163" s="34" t="s">
        <v>52</v>
      </c>
      <c r="E163" s="35" t="s">
        <v>817</v>
      </c>
    </row>
    <row r="164" spans="1:16" ht="51" x14ac:dyDescent="0.2">
      <c r="A164" t="s">
        <v>54</v>
      </c>
      <c r="E164" s="33" t="s">
        <v>288</v>
      </c>
    </row>
    <row r="165" spans="1:16" x14ac:dyDescent="0.2">
      <c r="A165" s="23" t="s">
        <v>45</v>
      </c>
      <c r="B165" s="27" t="s">
        <v>306</v>
      </c>
      <c r="C165" s="27" t="s">
        <v>290</v>
      </c>
      <c r="D165" s="23" t="s">
        <v>23</v>
      </c>
      <c r="E165" s="28" t="s">
        <v>291</v>
      </c>
      <c r="F165" s="29" t="s">
        <v>103</v>
      </c>
      <c r="G165" s="30">
        <v>209.339</v>
      </c>
      <c r="H165" s="31">
        <v>0</v>
      </c>
      <c r="I165" s="31">
        <f>ROUND(ROUND(H165,2)*ROUND(G165,3),2)</f>
        <v>0</v>
      </c>
      <c r="O165">
        <f>(I165*21)/100</f>
        <v>0</v>
      </c>
      <c r="P165" t="s">
        <v>23</v>
      </c>
    </row>
    <row r="166" spans="1:16" ht="51" x14ac:dyDescent="0.2">
      <c r="A166" s="32" t="s">
        <v>50</v>
      </c>
      <c r="E166" s="33" t="s">
        <v>818</v>
      </c>
    </row>
    <row r="167" spans="1:16" x14ac:dyDescent="0.2">
      <c r="A167" s="34" t="s">
        <v>52</v>
      </c>
      <c r="E167" s="35" t="s">
        <v>819</v>
      </c>
    </row>
    <row r="168" spans="1:16" ht="51" x14ac:dyDescent="0.2">
      <c r="A168" t="s">
        <v>54</v>
      </c>
      <c r="E168" s="33" t="s">
        <v>288</v>
      </c>
    </row>
    <row r="169" spans="1:16" x14ac:dyDescent="0.2">
      <c r="A169" s="23" t="s">
        <v>45</v>
      </c>
      <c r="B169" s="27" t="s">
        <v>312</v>
      </c>
      <c r="C169" s="27" t="s">
        <v>290</v>
      </c>
      <c r="D169" s="23" t="s">
        <v>22</v>
      </c>
      <c r="E169" s="28" t="s">
        <v>291</v>
      </c>
      <c r="F169" s="29" t="s">
        <v>103</v>
      </c>
      <c r="G169" s="30">
        <v>1544.163</v>
      </c>
      <c r="H169" s="31">
        <v>0</v>
      </c>
      <c r="I169" s="31">
        <f>ROUND(ROUND(H169,2)*ROUND(G169,3),2)</f>
        <v>0</v>
      </c>
      <c r="O169">
        <f>(I169*21)/100</f>
        <v>0</v>
      </c>
      <c r="P169" t="s">
        <v>23</v>
      </c>
    </row>
    <row r="170" spans="1:16" ht="63.75" x14ac:dyDescent="0.2">
      <c r="A170" s="32" t="s">
        <v>50</v>
      </c>
      <c r="E170" s="33" t="s">
        <v>820</v>
      </c>
    </row>
    <row r="171" spans="1:16" x14ac:dyDescent="0.2">
      <c r="A171" s="34" t="s">
        <v>52</v>
      </c>
      <c r="E171" s="35" t="s">
        <v>821</v>
      </c>
    </row>
    <row r="172" spans="1:16" ht="51" x14ac:dyDescent="0.2">
      <c r="A172" t="s">
        <v>54</v>
      </c>
      <c r="E172" s="33" t="s">
        <v>288</v>
      </c>
    </row>
    <row r="173" spans="1:16" x14ac:dyDescent="0.2">
      <c r="A173" s="23" t="s">
        <v>45</v>
      </c>
      <c r="B173" s="27" t="s">
        <v>317</v>
      </c>
      <c r="C173" s="27" t="s">
        <v>290</v>
      </c>
      <c r="D173" s="23" t="s">
        <v>33</v>
      </c>
      <c r="E173" s="28" t="s">
        <v>291</v>
      </c>
      <c r="F173" s="29" t="s">
        <v>103</v>
      </c>
      <c r="G173" s="30">
        <v>3217.65</v>
      </c>
      <c r="H173" s="31">
        <v>0</v>
      </c>
      <c r="I173" s="31">
        <f>ROUND(ROUND(H173,2)*ROUND(G173,3),2)</f>
        <v>0</v>
      </c>
      <c r="O173">
        <f>(I173*21)/100</f>
        <v>0</v>
      </c>
      <c r="P173" t="s">
        <v>23</v>
      </c>
    </row>
    <row r="174" spans="1:16" ht="76.5" x14ac:dyDescent="0.2">
      <c r="A174" s="32" t="s">
        <v>50</v>
      </c>
      <c r="E174" s="33" t="s">
        <v>822</v>
      </c>
    </row>
    <row r="175" spans="1:16" ht="38.25" x14ac:dyDescent="0.2">
      <c r="A175" s="34" t="s">
        <v>52</v>
      </c>
      <c r="E175" s="35" t="s">
        <v>823</v>
      </c>
    </row>
    <row r="176" spans="1:16" ht="51" x14ac:dyDescent="0.2">
      <c r="A176" t="s">
        <v>54</v>
      </c>
      <c r="E176" s="33" t="s">
        <v>288</v>
      </c>
    </row>
    <row r="177" spans="1:16" x14ac:dyDescent="0.2">
      <c r="A177" s="23" t="s">
        <v>45</v>
      </c>
      <c r="B177" s="27" t="s">
        <v>322</v>
      </c>
      <c r="C177" s="27" t="s">
        <v>577</v>
      </c>
      <c r="D177" s="23" t="s">
        <v>47</v>
      </c>
      <c r="E177" s="28" t="s">
        <v>578</v>
      </c>
      <c r="F177" s="29" t="s">
        <v>167</v>
      </c>
      <c r="G177" s="30">
        <v>86.5</v>
      </c>
      <c r="H177" s="31">
        <v>0</v>
      </c>
      <c r="I177" s="31">
        <f>ROUND(ROUND(H177,2)*ROUND(G177,3),2)</f>
        <v>0</v>
      </c>
      <c r="O177">
        <f>(I177*21)/100</f>
        <v>0</v>
      </c>
      <c r="P177" t="s">
        <v>23</v>
      </c>
    </row>
    <row r="178" spans="1:16" ht="51" x14ac:dyDescent="0.2">
      <c r="A178" s="32" t="s">
        <v>50</v>
      </c>
      <c r="E178" s="33" t="s">
        <v>824</v>
      </c>
    </row>
    <row r="179" spans="1:16" x14ac:dyDescent="0.2">
      <c r="A179" s="34" t="s">
        <v>52</v>
      </c>
      <c r="E179" s="35" t="s">
        <v>825</v>
      </c>
    </row>
    <row r="180" spans="1:16" ht="102" x14ac:dyDescent="0.2">
      <c r="A180" t="s">
        <v>54</v>
      </c>
      <c r="E180" s="33" t="s">
        <v>305</v>
      </c>
    </row>
    <row r="181" spans="1:16" x14ac:dyDescent="0.2">
      <c r="A181" s="23" t="s">
        <v>45</v>
      </c>
      <c r="B181" s="27" t="s">
        <v>328</v>
      </c>
      <c r="C181" s="27" t="s">
        <v>581</v>
      </c>
      <c r="D181" s="23" t="s">
        <v>47</v>
      </c>
      <c r="E181" s="28" t="s">
        <v>582</v>
      </c>
      <c r="F181" s="29" t="s">
        <v>167</v>
      </c>
      <c r="G181" s="30">
        <v>9117.36</v>
      </c>
      <c r="H181" s="31">
        <v>0</v>
      </c>
      <c r="I181" s="31">
        <f>ROUND(ROUND(H181,2)*ROUND(G181,3),2)</f>
        <v>0</v>
      </c>
      <c r="O181">
        <f>(I181*21)/100</f>
        <v>0</v>
      </c>
      <c r="P181" t="s">
        <v>23</v>
      </c>
    </row>
    <row r="182" spans="1:16" ht="89.25" x14ac:dyDescent="0.2">
      <c r="A182" s="32" t="s">
        <v>50</v>
      </c>
      <c r="E182" s="33" t="s">
        <v>583</v>
      </c>
    </row>
    <row r="183" spans="1:16" x14ac:dyDescent="0.2">
      <c r="A183" s="34" t="s">
        <v>52</v>
      </c>
      <c r="E183" s="35" t="s">
        <v>780</v>
      </c>
    </row>
    <row r="184" spans="1:16" ht="76.5" x14ac:dyDescent="0.2">
      <c r="A184" t="s">
        <v>54</v>
      </c>
      <c r="E184" s="33" t="s">
        <v>584</v>
      </c>
    </row>
    <row r="185" spans="1:16" x14ac:dyDescent="0.2">
      <c r="A185" s="23" t="s">
        <v>45</v>
      </c>
      <c r="B185" s="27" t="s">
        <v>333</v>
      </c>
      <c r="C185" s="27" t="s">
        <v>301</v>
      </c>
      <c r="D185" s="23" t="s">
        <v>47</v>
      </c>
      <c r="E185" s="28" t="s">
        <v>302</v>
      </c>
      <c r="F185" s="29" t="s">
        <v>103</v>
      </c>
      <c r="G185" s="30">
        <v>224.41499999999999</v>
      </c>
      <c r="H185" s="31">
        <v>0</v>
      </c>
      <c r="I185" s="31">
        <f>ROUND(ROUND(H185,2)*ROUND(G185,3),2)</f>
        <v>0</v>
      </c>
      <c r="O185">
        <f>(I185*21)/100</f>
        <v>0</v>
      </c>
      <c r="P185" t="s">
        <v>23</v>
      </c>
    </row>
    <row r="186" spans="1:16" ht="38.25" x14ac:dyDescent="0.2">
      <c r="A186" s="32" t="s">
        <v>50</v>
      </c>
      <c r="E186" s="33" t="s">
        <v>826</v>
      </c>
    </row>
    <row r="187" spans="1:16" ht="25.5" x14ac:dyDescent="0.2">
      <c r="A187" s="34" t="s">
        <v>52</v>
      </c>
      <c r="E187" s="35" t="s">
        <v>827</v>
      </c>
    </row>
    <row r="188" spans="1:16" ht="102" x14ac:dyDescent="0.2">
      <c r="A188" t="s">
        <v>54</v>
      </c>
      <c r="E188" s="33" t="s">
        <v>305</v>
      </c>
    </row>
    <row r="189" spans="1:16" x14ac:dyDescent="0.2">
      <c r="A189" s="23" t="s">
        <v>45</v>
      </c>
      <c r="B189" s="27" t="s">
        <v>340</v>
      </c>
      <c r="C189" s="27" t="s">
        <v>307</v>
      </c>
      <c r="D189" s="23" t="s">
        <v>47</v>
      </c>
      <c r="E189" s="28" t="s">
        <v>308</v>
      </c>
      <c r="F189" s="29" t="s">
        <v>167</v>
      </c>
      <c r="G189" s="30">
        <v>9612.8009999999995</v>
      </c>
      <c r="H189" s="31">
        <v>0</v>
      </c>
      <c r="I189" s="31">
        <f>ROUND(ROUND(H189,2)*ROUND(G189,3),2)</f>
        <v>0</v>
      </c>
      <c r="O189">
        <f>(I189*21)/100</f>
        <v>0</v>
      </c>
      <c r="P189" t="s">
        <v>23</v>
      </c>
    </row>
    <row r="190" spans="1:16" ht="38.25" x14ac:dyDescent="0.2">
      <c r="A190" s="32" t="s">
        <v>50</v>
      </c>
      <c r="E190" s="33" t="s">
        <v>587</v>
      </c>
    </row>
    <row r="191" spans="1:16" x14ac:dyDescent="0.2">
      <c r="A191" s="34" t="s">
        <v>52</v>
      </c>
      <c r="E191" s="35" t="s">
        <v>828</v>
      </c>
    </row>
    <row r="192" spans="1:16" ht="51" x14ac:dyDescent="0.2">
      <c r="A192" t="s">
        <v>54</v>
      </c>
      <c r="E192" s="33" t="s">
        <v>311</v>
      </c>
    </row>
    <row r="193" spans="1:16" x14ac:dyDescent="0.2">
      <c r="A193" s="23" t="s">
        <v>45</v>
      </c>
      <c r="B193" s="27" t="s">
        <v>347</v>
      </c>
      <c r="C193" s="27" t="s">
        <v>313</v>
      </c>
      <c r="D193" s="23" t="s">
        <v>47</v>
      </c>
      <c r="E193" s="28" t="s">
        <v>314</v>
      </c>
      <c r="F193" s="29" t="s">
        <v>167</v>
      </c>
      <c r="G193" s="30">
        <v>9731.0010000000002</v>
      </c>
      <c r="H193" s="31">
        <v>0</v>
      </c>
      <c r="I193" s="31">
        <f>ROUND(ROUND(H193,2)*ROUND(G193,3),2)</f>
        <v>0</v>
      </c>
      <c r="O193">
        <f>(I193*21)/100</f>
        <v>0</v>
      </c>
      <c r="P193" t="s">
        <v>23</v>
      </c>
    </row>
    <row r="194" spans="1:16" ht="51" x14ac:dyDescent="0.2">
      <c r="A194" s="32" t="s">
        <v>50</v>
      </c>
      <c r="E194" s="33" t="s">
        <v>315</v>
      </c>
    </row>
    <row r="195" spans="1:16" ht="51" x14ac:dyDescent="0.2">
      <c r="A195" s="34" t="s">
        <v>52</v>
      </c>
      <c r="E195" s="35" t="s">
        <v>829</v>
      </c>
    </row>
    <row r="196" spans="1:16" ht="51" x14ac:dyDescent="0.2">
      <c r="A196" t="s">
        <v>54</v>
      </c>
      <c r="E196" s="33" t="s">
        <v>311</v>
      </c>
    </row>
    <row r="197" spans="1:16" x14ac:dyDescent="0.2">
      <c r="A197" s="23" t="s">
        <v>45</v>
      </c>
      <c r="B197" s="27" t="s">
        <v>352</v>
      </c>
      <c r="C197" s="27" t="s">
        <v>318</v>
      </c>
      <c r="D197" s="23" t="s">
        <v>47</v>
      </c>
      <c r="E197" s="28" t="s">
        <v>319</v>
      </c>
      <c r="F197" s="29" t="s">
        <v>167</v>
      </c>
      <c r="G197" s="30">
        <v>2457.46</v>
      </c>
      <c r="H197" s="31">
        <v>0</v>
      </c>
      <c r="I197" s="31">
        <f>ROUND(ROUND(H197,2)*ROUND(G197,3),2)</f>
        <v>0</v>
      </c>
      <c r="O197">
        <f>(I197*21)/100</f>
        <v>0</v>
      </c>
      <c r="P197" t="s">
        <v>23</v>
      </c>
    </row>
    <row r="198" spans="1:16" ht="25.5" x14ac:dyDescent="0.2">
      <c r="A198" s="32" t="s">
        <v>50</v>
      </c>
      <c r="E198" s="33" t="s">
        <v>830</v>
      </c>
    </row>
    <row r="199" spans="1:16" ht="51" x14ac:dyDescent="0.2">
      <c r="A199" s="34" t="s">
        <v>52</v>
      </c>
      <c r="E199" s="35" t="s">
        <v>831</v>
      </c>
    </row>
    <row r="200" spans="1:16" ht="51" x14ac:dyDescent="0.2">
      <c r="A200" t="s">
        <v>54</v>
      </c>
      <c r="E200" s="33" t="s">
        <v>311</v>
      </c>
    </row>
    <row r="201" spans="1:16" x14ac:dyDescent="0.2">
      <c r="A201" s="23" t="s">
        <v>45</v>
      </c>
      <c r="B201" s="27" t="s">
        <v>358</v>
      </c>
      <c r="C201" s="27" t="s">
        <v>591</v>
      </c>
      <c r="D201" s="23" t="s">
        <v>47</v>
      </c>
      <c r="E201" s="28" t="s">
        <v>592</v>
      </c>
      <c r="F201" s="29" t="s">
        <v>167</v>
      </c>
      <c r="G201" s="30">
        <v>86.5</v>
      </c>
      <c r="H201" s="31">
        <v>0</v>
      </c>
      <c r="I201" s="31">
        <f>ROUND(ROUND(H201,2)*ROUND(G201,3),2)</f>
        <v>0</v>
      </c>
      <c r="O201">
        <f>(I201*21)/100</f>
        <v>0</v>
      </c>
      <c r="P201" t="s">
        <v>23</v>
      </c>
    </row>
    <row r="202" spans="1:16" ht="51" x14ac:dyDescent="0.2">
      <c r="A202" s="32" t="s">
        <v>50</v>
      </c>
      <c r="E202" s="33" t="s">
        <v>832</v>
      </c>
    </row>
    <row r="203" spans="1:16" x14ac:dyDescent="0.2">
      <c r="A203" s="34" t="s">
        <v>52</v>
      </c>
      <c r="E203" s="35" t="s">
        <v>825</v>
      </c>
    </row>
    <row r="204" spans="1:16" ht="51" x14ac:dyDescent="0.2">
      <c r="A204" t="s">
        <v>54</v>
      </c>
      <c r="E204" s="33" t="s">
        <v>311</v>
      </c>
    </row>
    <row r="205" spans="1:16" x14ac:dyDescent="0.2">
      <c r="A205" s="23" t="s">
        <v>45</v>
      </c>
      <c r="B205" s="27" t="s">
        <v>365</v>
      </c>
      <c r="C205" s="27" t="s">
        <v>595</v>
      </c>
      <c r="D205" s="23" t="s">
        <v>47</v>
      </c>
      <c r="E205" s="28" t="s">
        <v>596</v>
      </c>
      <c r="F205" s="29" t="s">
        <v>103</v>
      </c>
      <c r="G205" s="30">
        <v>63.164000000000001</v>
      </c>
      <c r="H205" s="31">
        <v>0</v>
      </c>
      <c r="I205" s="31">
        <f>ROUND(ROUND(H205,2)*ROUND(G205,3),2)</f>
        <v>0</v>
      </c>
      <c r="O205">
        <f>(I205*21)/100</f>
        <v>0</v>
      </c>
      <c r="P205" t="s">
        <v>23</v>
      </c>
    </row>
    <row r="206" spans="1:16" ht="51" x14ac:dyDescent="0.2">
      <c r="A206" s="32" t="s">
        <v>50</v>
      </c>
      <c r="E206" s="33" t="s">
        <v>833</v>
      </c>
    </row>
    <row r="207" spans="1:16" x14ac:dyDescent="0.2">
      <c r="A207" s="34" t="s">
        <v>52</v>
      </c>
      <c r="E207" s="35" t="s">
        <v>834</v>
      </c>
    </row>
    <row r="208" spans="1:16" ht="140.25" x14ac:dyDescent="0.2">
      <c r="A208" t="s">
        <v>54</v>
      </c>
      <c r="E208" s="33" t="s">
        <v>327</v>
      </c>
    </row>
    <row r="209" spans="1:18" x14ac:dyDescent="0.2">
      <c r="A209" s="23" t="s">
        <v>45</v>
      </c>
      <c r="B209" s="27" t="s">
        <v>371</v>
      </c>
      <c r="C209" s="27" t="s">
        <v>323</v>
      </c>
      <c r="D209" s="23" t="s">
        <v>47</v>
      </c>
      <c r="E209" s="28" t="s">
        <v>324</v>
      </c>
      <c r="F209" s="29" t="s">
        <v>167</v>
      </c>
      <c r="G209" s="30">
        <v>9731.0010000000002</v>
      </c>
      <c r="H209" s="31">
        <v>0</v>
      </c>
      <c r="I209" s="31">
        <f>ROUND(ROUND(H209,2)*ROUND(G209,3),2)</f>
        <v>0</v>
      </c>
      <c r="O209">
        <f>(I209*21)/100</f>
        <v>0</v>
      </c>
      <c r="P209" t="s">
        <v>23</v>
      </c>
    </row>
    <row r="210" spans="1:18" ht="51" x14ac:dyDescent="0.2">
      <c r="A210" s="32" t="s">
        <v>50</v>
      </c>
      <c r="E210" s="33" t="s">
        <v>599</v>
      </c>
    </row>
    <row r="211" spans="1:18" ht="51" x14ac:dyDescent="0.2">
      <c r="A211" s="34" t="s">
        <v>52</v>
      </c>
      <c r="E211" s="35" t="s">
        <v>829</v>
      </c>
    </row>
    <row r="212" spans="1:18" ht="140.25" x14ac:dyDescent="0.2">
      <c r="A212" t="s">
        <v>54</v>
      </c>
      <c r="E212" s="33" t="s">
        <v>327</v>
      </c>
    </row>
    <row r="213" spans="1:18" ht="25.5" x14ac:dyDescent="0.2">
      <c r="A213" s="23" t="s">
        <v>45</v>
      </c>
      <c r="B213" s="27" t="s">
        <v>377</v>
      </c>
      <c r="C213" s="27" t="s">
        <v>329</v>
      </c>
      <c r="D213" s="23" t="s">
        <v>47</v>
      </c>
      <c r="E213" s="28" t="s">
        <v>330</v>
      </c>
      <c r="F213" s="29" t="s">
        <v>167</v>
      </c>
      <c r="G213" s="30">
        <v>9964.8009999999995</v>
      </c>
      <c r="H213" s="31">
        <v>0</v>
      </c>
      <c r="I213" s="31">
        <f>ROUND(ROUND(H213,2)*ROUND(G213,3),2)</f>
        <v>0</v>
      </c>
      <c r="O213">
        <f>(I213*21)/100</f>
        <v>0</v>
      </c>
      <c r="P213" t="s">
        <v>23</v>
      </c>
    </row>
    <row r="214" spans="1:18" ht="63.75" x14ac:dyDescent="0.2">
      <c r="A214" s="32" t="s">
        <v>50</v>
      </c>
      <c r="E214" s="33" t="s">
        <v>331</v>
      </c>
    </row>
    <row r="215" spans="1:18" ht="51" x14ac:dyDescent="0.2">
      <c r="A215" s="34" t="s">
        <v>52</v>
      </c>
      <c r="E215" s="35" t="s">
        <v>835</v>
      </c>
    </row>
    <row r="216" spans="1:18" ht="140.25" x14ac:dyDescent="0.2">
      <c r="A216" t="s">
        <v>54</v>
      </c>
      <c r="E216" s="33" t="s">
        <v>327</v>
      </c>
    </row>
    <row r="217" spans="1:18" ht="12.75" customHeight="1" x14ac:dyDescent="0.2">
      <c r="A217" s="11" t="s">
        <v>43</v>
      </c>
      <c r="B217" s="11"/>
      <c r="C217" s="37" t="s">
        <v>37</v>
      </c>
      <c r="D217" s="11"/>
      <c r="E217" s="25" t="s">
        <v>836</v>
      </c>
      <c r="F217" s="11"/>
      <c r="G217" s="11"/>
      <c r="H217" s="11"/>
      <c r="I217" s="38">
        <f>0+Q217</f>
        <v>0</v>
      </c>
      <c r="O217">
        <f>0+R217</f>
        <v>0</v>
      </c>
      <c r="Q217">
        <f>0+I218</f>
        <v>0</v>
      </c>
      <c r="R217">
        <f>0+O218</f>
        <v>0</v>
      </c>
    </row>
    <row r="218" spans="1:18" x14ac:dyDescent="0.2">
      <c r="A218" s="23" t="s">
        <v>45</v>
      </c>
      <c r="B218" s="27" t="s">
        <v>383</v>
      </c>
      <c r="C218" s="27" t="s">
        <v>837</v>
      </c>
      <c r="D218" s="23" t="s">
        <v>47</v>
      </c>
      <c r="E218" s="28" t="s">
        <v>838</v>
      </c>
      <c r="F218" s="29" t="s">
        <v>167</v>
      </c>
      <c r="G218" s="30">
        <v>12</v>
      </c>
      <c r="H218" s="31">
        <v>0</v>
      </c>
      <c r="I218" s="31">
        <f>ROUND(ROUND(H218,2)*ROUND(G218,3),2)</f>
        <v>0</v>
      </c>
      <c r="O218">
        <f>(I218*21)/100</f>
        <v>0</v>
      </c>
      <c r="P218" t="s">
        <v>23</v>
      </c>
    </row>
    <row r="219" spans="1:18" ht="25.5" x14ac:dyDescent="0.2">
      <c r="A219" s="32" t="s">
        <v>50</v>
      </c>
      <c r="E219" s="33" t="s">
        <v>839</v>
      </c>
    </row>
    <row r="220" spans="1:18" x14ac:dyDescent="0.2">
      <c r="A220" s="34" t="s">
        <v>52</v>
      </c>
      <c r="E220" s="35" t="s">
        <v>840</v>
      </c>
    </row>
    <row r="221" spans="1:18" ht="89.25" x14ac:dyDescent="0.2">
      <c r="A221" t="s">
        <v>54</v>
      </c>
      <c r="E221" s="33" t="s">
        <v>841</v>
      </c>
    </row>
    <row r="222" spans="1:18" ht="12.75" customHeight="1" x14ac:dyDescent="0.2">
      <c r="A222" s="11" t="s">
        <v>43</v>
      </c>
      <c r="B222" s="11"/>
      <c r="C222" s="37" t="s">
        <v>69</v>
      </c>
      <c r="D222" s="11"/>
      <c r="E222" s="25" t="s">
        <v>339</v>
      </c>
      <c r="F222" s="11"/>
      <c r="G222" s="11"/>
      <c r="H222" s="11"/>
      <c r="I222" s="38">
        <f>0+Q222</f>
        <v>0</v>
      </c>
      <c r="O222">
        <f>0+R222</f>
        <v>0</v>
      </c>
      <c r="Q222">
        <f>0+I223</f>
        <v>0</v>
      </c>
      <c r="R222">
        <f>0+O223</f>
        <v>0</v>
      </c>
    </row>
    <row r="223" spans="1:18" x14ac:dyDescent="0.2">
      <c r="A223" s="23" t="s">
        <v>45</v>
      </c>
      <c r="B223" s="27" t="s">
        <v>389</v>
      </c>
      <c r="C223" s="27" t="s">
        <v>341</v>
      </c>
      <c r="D223" s="23" t="s">
        <v>47</v>
      </c>
      <c r="E223" s="28" t="s">
        <v>342</v>
      </c>
      <c r="F223" s="29" t="s">
        <v>133</v>
      </c>
      <c r="G223" s="30">
        <v>81.5</v>
      </c>
      <c r="H223" s="31">
        <v>0</v>
      </c>
      <c r="I223" s="31">
        <f>ROUND(ROUND(H223,2)*ROUND(G223,3),2)</f>
        <v>0</v>
      </c>
      <c r="O223">
        <f>(I223*21)/100</f>
        <v>0</v>
      </c>
      <c r="P223" t="s">
        <v>23</v>
      </c>
    </row>
    <row r="224" spans="1:18" ht="38.25" x14ac:dyDescent="0.2">
      <c r="A224" s="32" t="s">
        <v>50</v>
      </c>
      <c r="E224" s="33" t="s">
        <v>602</v>
      </c>
    </row>
    <row r="225" spans="1:18" x14ac:dyDescent="0.2">
      <c r="A225" s="34" t="s">
        <v>52</v>
      </c>
      <c r="E225" s="35" t="s">
        <v>842</v>
      </c>
    </row>
    <row r="226" spans="1:18" ht="102" x14ac:dyDescent="0.2">
      <c r="A226" t="s">
        <v>54</v>
      </c>
      <c r="E226" s="33" t="s">
        <v>345</v>
      </c>
    </row>
    <row r="227" spans="1:18" ht="12.75" customHeight="1" x14ac:dyDescent="0.2">
      <c r="A227" s="11" t="s">
        <v>43</v>
      </c>
      <c r="B227" s="11"/>
      <c r="C227" s="37" t="s">
        <v>75</v>
      </c>
      <c r="D227" s="11"/>
      <c r="E227" s="25" t="s">
        <v>346</v>
      </c>
      <c r="F227" s="11"/>
      <c r="G227" s="11"/>
      <c r="H227" s="11"/>
      <c r="I227" s="38">
        <f>0+Q227</f>
        <v>0</v>
      </c>
      <c r="O227">
        <f>0+R227</f>
        <v>0</v>
      </c>
      <c r="Q227">
        <f>0+I228+I232+I236+I240+I244</f>
        <v>0</v>
      </c>
      <c r="R227">
        <f>0+O228+O232+O236+O240+O244</f>
        <v>0</v>
      </c>
    </row>
    <row r="228" spans="1:18" x14ac:dyDescent="0.2">
      <c r="A228" s="23" t="s">
        <v>45</v>
      </c>
      <c r="B228" s="27" t="s">
        <v>395</v>
      </c>
      <c r="C228" s="27" t="s">
        <v>353</v>
      </c>
      <c r="D228" s="23" t="s">
        <v>47</v>
      </c>
      <c r="E228" s="28" t="s">
        <v>354</v>
      </c>
      <c r="F228" s="29" t="s">
        <v>133</v>
      </c>
      <c r="G228" s="30">
        <v>4</v>
      </c>
      <c r="H228" s="31">
        <v>0</v>
      </c>
      <c r="I228" s="31">
        <f>ROUND(ROUND(H228,2)*ROUND(G228,3),2)</f>
        <v>0</v>
      </c>
      <c r="O228">
        <f>(I228*21)/100</f>
        <v>0</v>
      </c>
      <c r="P228" t="s">
        <v>23</v>
      </c>
    </row>
    <row r="229" spans="1:18" ht="38.25" x14ac:dyDescent="0.2">
      <c r="A229" s="32" t="s">
        <v>50</v>
      </c>
      <c r="E229" s="33" t="s">
        <v>843</v>
      </c>
    </row>
    <row r="230" spans="1:18" ht="25.5" x14ac:dyDescent="0.2">
      <c r="A230" s="34" t="s">
        <v>52</v>
      </c>
      <c r="E230" s="35" t="s">
        <v>844</v>
      </c>
    </row>
    <row r="231" spans="1:18" ht="255" x14ac:dyDescent="0.2">
      <c r="A231" t="s">
        <v>54</v>
      </c>
      <c r="E231" s="33" t="s">
        <v>357</v>
      </c>
    </row>
    <row r="232" spans="1:18" x14ac:dyDescent="0.2">
      <c r="A232" s="23" t="s">
        <v>45</v>
      </c>
      <c r="B232" s="27" t="s">
        <v>398</v>
      </c>
      <c r="C232" s="27" t="s">
        <v>359</v>
      </c>
      <c r="D232" s="23" t="s">
        <v>29</v>
      </c>
      <c r="E232" s="28" t="s">
        <v>360</v>
      </c>
      <c r="F232" s="29" t="s">
        <v>361</v>
      </c>
      <c r="G232" s="30">
        <v>8</v>
      </c>
      <c r="H232" s="31">
        <v>0</v>
      </c>
      <c r="I232" s="31">
        <f>ROUND(ROUND(H232,2)*ROUND(G232,3),2)</f>
        <v>0</v>
      </c>
      <c r="O232">
        <f>(I232*21)/100</f>
        <v>0</v>
      </c>
      <c r="P232" t="s">
        <v>23</v>
      </c>
    </row>
    <row r="233" spans="1:18" ht="38.25" x14ac:dyDescent="0.2">
      <c r="A233" s="32" t="s">
        <v>50</v>
      </c>
      <c r="E233" s="33" t="s">
        <v>362</v>
      </c>
    </row>
    <row r="234" spans="1:18" x14ac:dyDescent="0.2">
      <c r="A234" s="34" t="s">
        <v>52</v>
      </c>
      <c r="E234" s="35" t="s">
        <v>734</v>
      </c>
    </row>
    <row r="235" spans="1:18" ht="89.25" x14ac:dyDescent="0.2">
      <c r="A235" t="s">
        <v>54</v>
      </c>
      <c r="E235" s="33" t="s">
        <v>364</v>
      </c>
    </row>
    <row r="236" spans="1:18" x14ac:dyDescent="0.2">
      <c r="A236" s="23" t="s">
        <v>45</v>
      </c>
      <c r="B236" s="27" t="s">
        <v>402</v>
      </c>
      <c r="C236" s="27" t="s">
        <v>366</v>
      </c>
      <c r="D236" s="23" t="s">
        <v>47</v>
      </c>
      <c r="E236" s="28" t="s">
        <v>367</v>
      </c>
      <c r="F236" s="29" t="s">
        <v>361</v>
      </c>
      <c r="G236" s="30">
        <v>7</v>
      </c>
      <c r="H236" s="31">
        <v>0</v>
      </c>
      <c r="I236" s="31">
        <f>ROUND(ROUND(H236,2)*ROUND(G236,3),2)</f>
        <v>0</v>
      </c>
      <c r="O236">
        <f>(I236*21)/100</f>
        <v>0</v>
      </c>
      <c r="P236" t="s">
        <v>23</v>
      </c>
    </row>
    <row r="237" spans="1:18" ht="38.25" x14ac:dyDescent="0.2">
      <c r="A237" s="32" t="s">
        <v>50</v>
      </c>
      <c r="E237" s="33" t="s">
        <v>845</v>
      </c>
    </row>
    <row r="238" spans="1:18" x14ac:dyDescent="0.2">
      <c r="A238" s="34" t="s">
        <v>52</v>
      </c>
      <c r="E238" s="35" t="s">
        <v>846</v>
      </c>
    </row>
    <row r="239" spans="1:18" ht="38.25" x14ac:dyDescent="0.2">
      <c r="A239" t="s">
        <v>54</v>
      </c>
      <c r="E239" s="33" t="s">
        <v>370</v>
      </c>
    </row>
    <row r="240" spans="1:18" x14ac:dyDescent="0.2">
      <c r="A240" s="23" t="s">
        <v>45</v>
      </c>
      <c r="B240" s="27" t="s">
        <v>408</v>
      </c>
      <c r="C240" s="27" t="s">
        <v>731</v>
      </c>
      <c r="D240" s="23" t="s">
        <v>47</v>
      </c>
      <c r="E240" s="28" t="s">
        <v>732</v>
      </c>
      <c r="F240" s="29" t="s">
        <v>361</v>
      </c>
      <c r="G240" s="30">
        <v>2</v>
      </c>
      <c r="H240" s="31">
        <v>0</v>
      </c>
      <c r="I240" s="31">
        <f>ROUND(ROUND(H240,2)*ROUND(G240,3),2)</f>
        <v>0</v>
      </c>
      <c r="O240">
        <f>(I240*21)/100</f>
        <v>0</v>
      </c>
      <c r="P240" t="s">
        <v>23</v>
      </c>
    </row>
    <row r="241" spans="1:18" ht="38.25" x14ac:dyDescent="0.2">
      <c r="A241" s="32" t="s">
        <v>50</v>
      </c>
      <c r="E241" s="33" t="s">
        <v>847</v>
      </c>
    </row>
    <row r="242" spans="1:18" x14ac:dyDescent="0.2">
      <c r="A242" s="34" t="s">
        <v>52</v>
      </c>
      <c r="E242" s="35" t="s">
        <v>397</v>
      </c>
    </row>
    <row r="243" spans="1:18" ht="38.25" x14ac:dyDescent="0.2">
      <c r="A243" t="s">
        <v>54</v>
      </c>
      <c r="E243" s="33" t="s">
        <v>370</v>
      </c>
    </row>
    <row r="244" spans="1:18" x14ac:dyDescent="0.2">
      <c r="A244" s="23" t="s">
        <v>45</v>
      </c>
      <c r="B244" s="27" t="s">
        <v>414</v>
      </c>
      <c r="C244" s="27" t="s">
        <v>604</v>
      </c>
      <c r="D244" s="23" t="s">
        <v>47</v>
      </c>
      <c r="E244" s="28" t="s">
        <v>605</v>
      </c>
      <c r="F244" s="29" t="s">
        <v>103</v>
      </c>
      <c r="G244" s="30">
        <v>5.98</v>
      </c>
      <c r="H244" s="31">
        <v>0</v>
      </c>
      <c r="I244" s="31">
        <f>ROUND(ROUND(H244,2)*ROUND(G244,3),2)</f>
        <v>0</v>
      </c>
      <c r="O244">
        <f>(I244*21)/100</f>
        <v>0</v>
      </c>
      <c r="P244" t="s">
        <v>23</v>
      </c>
    </row>
    <row r="245" spans="1:18" ht="51" x14ac:dyDescent="0.2">
      <c r="A245" s="32" t="s">
        <v>50</v>
      </c>
      <c r="E245" s="33" t="s">
        <v>606</v>
      </c>
    </row>
    <row r="246" spans="1:18" x14ac:dyDescent="0.2">
      <c r="A246" s="34" t="s">
        <v>52</v>
      </c>
      <c r="E246" s="35" t="s">
        <v>848</v>
      </c>
    </row>
    <row r="247" spans="1:18" ht="369.75" x14ac:dyDescent="0.2">
      <c r="A247" t="s">
        <v>54</v>
      </c>
      <c r="E247" s="33" t="s">
        <v>608</v>
      </c>
    </row>
    <row r="248" spans="1:18" ht="12.75" customHeight="1" x14ac:dyDescent="0.2">
      <c r="A248" s="11" t="s">
        <v>43</v>
      </c>
      <c r="B248" s="11"/>
      <c r="C248" s="37" t="s">
        <v>40</v>
      </c>
      <c r="D248" s="11"/>
      <c r="E248" s="25" t="s">
        <v>376</v>
      </c>
      <c r="F248" s="11"/>
      <c r="G248" s="11"/>
      <c r="H248" s="11"/>
      <c r="I248" s="38">
        <f>0+Q248</f>
        <v>0</v>
      </c>
      <c r="O248">
        <f>0+R248</f>
        <v>0</v>
      </c>
      <c r="Q248">
        <f>0+I249+I253+I257+I261+I265+I269+I273+I277+I281+I285+I289+I293+I297+I301+I305+I309+I313+I317+I321+I325+I329+I333+I337+I341+I345+I349+I353+I357</f>
        <v>0</v>
      </c>
      <c r="R248">
        <f>0+O249+O253+O257+O261+O265+O269+O273+O277+O281+O285+O289+O293+O297+O301+O305+O309+O313+O317+O321+O325+O329+O333+O337+O341+O345+O349+O353+O357</f>
        <v>0</v>
      </c>
    </row>
    <row r="249" spans="1:18" x14ac:dyDescent="0.2">
      <c r="A249" s="23" t="s">
        <v>45</v>
      </c>
      <c r="B249" s="27" t="s">
        <v>418</v>
      </c>
      <c r="C249" s="27" t="s">
        <v>378</v>
      </c>
      <c r="D249" s="23" t="s">
        <v>47</v>
      </c>
      <c r="E249" s="28" t="s">
        <v>379</v>
      </c>
      <c r="F249" s="29" t="s">
        <v>133</v>
      </c>
      <c r="G249" s="30">
        <v>12</v>
      </c>
      <c r="H249" s="31">
        <v>0</v>
      </c>
      <c r="I249" s="31">
        <f>ROUND(ROUND(H249,2)*ROUND(G249,3),2)</f>
        <v>0</v>
      </c>
      <c r="O249">
        <f>(I249*21)/100</f>
        <v>0</v>
      </c>
      <c r="P249" t="s">
        <v>23</v>
      </c>
    </row>
    <row r="250" spans="1:18" ht="51" x14ac:dyDescent="0.2">
      <c r="A250" s="32" t="s">
        <v>50</v>
      </c>
      <c r="E250" s="33" t="s">
        <v>849</v>
      </c>
    </row>
    <row r="251" spans="1:18" ht="25.5" x14ac:dyDescent="0.2">
      <c r="A251" s="34" t="s">
        <v>52</v>
      </c>
      <c r="E251" s="35" t="s">
        <v>850</v>
      </c>
    </row>
    <row r="252" spans="1:18" ht="63.75" x14ac:dyDescent="0.2">
      <c r="A252" t="s">
        <v>54</v>
      </c>
      <c r="E252" s="33" t="s">
        <v>382</v>
      </c>
    </row>
    <row r="253" spans="1:18" x14ac:dyDescent="0.2">
      <c r="A253" s="23" t="s">
        <v>45</v>
      </c>
      <c r="B253" s="27" t="s">
        <v>424</v>
      </c>
      <c r="C253" s="27" t="s">
        <v>384</v>
      </c>
      <c r="D253" s="23" t="s">
        <v>47</v>
      </c>
      <c r="E253" s="28" t="s">
        <v>385</v>
      </c>
      <c r="F253" s="29" t="s">
        <v>133</v>
      </c>
      <c r="G253" s="30">
        <v>14.4</v>
      </c>
      <c r="H253" s="31">
        <v>0</v>
      </c>
      <c r="I253" s="31">
        <f>ROUND(ROUND(H253,2)*ROUND(G253,3),2)</f>
        <v>0</v>
      </c>
      <c r="O253">
        <f>(I253*21)/100</f>
        <v>0</v>
      </c>
      <c r="P253" t="s">
        <v>23</v>
      </c>
    </row>
    <row r="254" spans="1:18" ht="38.25" x14ac:dyDescent="0.2">
      <c r="A254" s="32" t="s">
        <v>50</v>
      </c>
      <c r="E254" s="33" t="s">
        <v>851</v>
      </c>
    </row>
    <row r="255" spans="1:18" x14ac:dyDescent="0.2">
      <c r="A255" s="34" t="s">
        <v>52</v>
      </c>
      <c r="E255" s="35" t="s">
        <v>852</v>
      </c>
    </row>
    <row r="256" spans="1:18" ht="38.25" x14ac:dyDescent="0.2">
      <c r="A256" t="s">
        <v>54</v>
      </c>
      <c r="E256" s="33" t="s">
        <v>388</v>
      </c>
    </row>
    <row r="257" spans="1:16" x14ac:dyDescent="0.2">
      <c r="A257" s="23" t="s">
        <v>45</v>
      </c>
      <c r="B257" s="27" t="s">
        <v>429</v>
      </c>
      <c r="C257" s="27" t="s">
        <v>390</v>
      </c>
      <c r="D257" s="23" t="s">
        <v>29</v>
      </c>
      <c r="E257" s="28" t="s">
        <v>391</v>
      </c>
      <c r="F257" s="29" t="s">
        <v>361</v>
      </c>
      <c r="G257" s="30">
        <v>136</v>
      </c>
      <c r="H257" s="31">
        <v>0</v>
      </c>
      <c r="I257" s="31">
        <f>ROUND(ROUND(H257,2)*ROUND(G257,3),2)</f>
        <v>0</v>
      </c>
      <c r="O257">
        <f>(I257*21)/100</f>
        <v>0</v>
      </c>
      <c r="P257" t="s">
        <v>23</v>
      </c>
    </row>
    <row r="258" spans="1:16" ht="25.5" x14ac:dyDescent="0.2">
      <c r="A258" s="32" t="s">
        <v>50</v>
      </c>
      <c r="E258" s="33" t="s">
        <v>735</v>
      </c>
    </row>
    <row r="259" spans="1:16" x14ac:dyDescent="0.2">
      <c r="A259" s="34" t="s">
        <v>52</v>
      </c>
      <c r="E259" s="35" t="s">
        <v>853</v>
      </c>
    </row>
    <row r="260" spans="1:16" ht="51" x14ac:dyDescent="0.2">
      <c r="A260" t="s">
        <v>54</v>
      </c>
      <c r="E260" s="33" t="s">
        <v>394</v>
      </c>
    </row>
    <row r="261" spans="1:16" x14ac:dyDescent="0.2">
      <c r="A261" s="23" t="s">
        <v>45</v>
      </c>
      <c r="B261" s="27" t="s">
        <v>435</v>
      </c>
      <c r="C261" s="27" t="s">
        <v>390</v>
      </c>
      <c r="D261" s="23" t="s">
        <v>23</v>
      </c>
      <c r="E261" s="28" t="s">
        <v>391</v>
      </c>
      <c r="F261" s="29" t="s">
        <v>361</v>
      </c>
      <c r="G261" s="30">
        <v>4</v>
      </c>
      <c r="H261" s="31">
        <v>0</v>
      </c>
      <c r="I261" s="31">
        <f>ROUND(ROUND(H261,2)*ROUND(G261,3),2)</f>
        <v>0</v>
      </c>
      <c r="O261">
        <f>(I261*21)/100</f>
        <v>0</v>
      </c>
      <c r="P261" t="s">
        <v>23</v>
      </c>
    </row>
    <row r="262" spans="1:16" ht="25.5" x14ac:dyDescent="0.2">
      <c r="A262" s="32" t="s">
        <v>50</v>
      </c>
      <c r="E262" s="33" t="s">
        <v>854</v>
      </c>
    </row>
    <row r="263" spans="1:16" x14ac:dyDescent="0.2">
      <c r="A263" s="34" t="s">
        <v>52</v>
      </c>
      <c r="E263" s="35" t="s">
        <v>393</v>
      </c>
    </row>
    <row r="264" spans="1:16" ht="51" x14ac:dyDescent="0.2">
      <c r="A264" t="s">
        <v>54</v>
      </c>
      <c r="E264" s="33" t="s">
        <v>394</v>
      </c>
    </row>
    <row r="265" spans="1:16" x14ac:dyDescent="0.2">
      <c r="A265" s="23" t="s">
        <v>45</v>
      </c>
      <c r="B265" s="27" t="s">
        <v>438</v>
      </c>
      <c r="C265" s="27" t="s">
        <v>399</v>
      </c>
      <c r="D265" s="23" t="s">
        <v>47</v>
      </c>
      <c r="E265" s="28" t="s">
        <v>400</v>
      </c>
      <c r="F265" s="29" t="s">
        <v>361</v>
      </c>
      <c r="G265" s="30">
        <v>136</v>
      </c>
      <c r="H265" s="31">
        <v>0</v>
      </c>
      <c r="I265" s="31">
        <f>ROUND(ROUND(H265,2)*ROUND(G265,3),2)</f>
        <v>0</v>
      </c>
      <c r="O265">
        <f>(I265*21)/100</f>
        <v>0</v>
      </c>
      <c r="P265" t="s">
        <v>23</v>
      </c>
    </row>
    <row r="266" spans="1:16" ht="25.5" x14ac:dyDescent="0.2">
      <c r="A266" s="32" t="s">
        <v>50</v>
      </c>
      <c r="E266" s="33" t="s">
        <v>401</v>
      </c>
    </row>
    <row r="267" spans="1:16" x14ac:dyDescent="0.2">
      <c r="A267" s="34" t="s">
        <v>52</v>
      </c>
      <c r="E267" s="35" t="s">
        <v>853</v>
      </c>
    </row>
    <row r="268" spans="1:16" ht="51" x14ac:dyDescent="0.2">
      <c r="A268" t="s">
        <v>54</v>
      </c>
      <c r="E268" s="33" t="s">
        <v>394</v>
      </c>
    </row>
    <row r="269" spans="1:16" ht="25.5" x14ac:dyDescent="0.2">
      <c r="A269" s="23" t="s">
        <v>45</v>
      </c>
      <c r="B269" s="27" t="s">
        <v>444</v>
      </c>
      <c r="C269" s="27" t="s">
        <v>403</v>
      </c>
      <c r="D269" s="23" t="s">
        <v>47</v>
      </c>
      <c r="E269" s="28" t="s">
        <v>404</v>
      </c>
      <c r="F269" s="29" t="s">
        <v>361</v>
      </c>
      <c r="G269" s="30">
        <v>15</v>
      </c>
      <c r="H269" s="31">
        <v>0</v>
      </c>
      <c r="I269" s="31">
        <f>ROUND(ROUND(H269,2)*ROUND(G269,3),2)</f>
        <v>0</v>
      </c>
      <c r="O269">
        <f>(I269*21)/100</f>
        <v>0</v>
      </c>
      <c r="P269" t="s">
        <v>23</v>
      </c>
    </row>
    <row r="270" spans="1:16" ht="25.5" x14ac:dyDescent="0.2">
      <c r="A270" s="32" t="s">
        <v>50</v>
      </c>
      <c r="E270" s="33" t="s">
        <v>405</v>
      </c>
    </row>
    <row r="271" spans="1:16" x14ac:dyDescent="0.2">
      <c r="A271" s="34" t="s">
        <v>52</v>
      </c>
      <c r="E271" s="35" t="s">
        <v>855</v>
      </c>
    </row>
    <row r="272" spans="1:16" ht="25.5" x14ac:dyDescent="0.2">
      <c r="A272" t="s">
        <v>54</v>
      </c>
      <c r="E272" s="33" t="s">
        <v>407</v>
      </c>
    </row>
    <row r="273" spans="1:16" ht="25.5" x14ac:dyDescent="0.2">
      <c r="A273" s="23" t="s">
        <v>45</v>
      </c>
      <c r="B273" s="27" t="s">
        <v>449</v>
      </c>
      <c r="C273" s="27" t="s">
        <v>409</v>
      </c>
      <c r="D273" s="23" t="s">
        <v>47</v>
      </c>
      <c r="E273" s="28" t="s">
        <v>410</v>
      </c>
      <c r="F273" s="29" t="s">
        <v>361</v>
      </c>
      <c r="G273" s="30">
        <v>8</v>
      </c>
      <c r="H273" s="31">
        <v>0</v>
      </c>
      <c r="I273" s="31">
        <f>ROUND(ROUND(H273,2)*ROUND(G273,3),2)</f>
        <v>0</v>
      </c>
      <c r="O273">
        <f>(I273*21)/100</f>
        <v>0</v>
      </c>
      <c r="P273" t="s">
        <v>23</v>
      </c>
    </row>
    <row r="274" spans="1:16" ht="25.5" x14ac:dyDescent="0.2">
      <c r="A274" s="32" t="s">
        <v>50</v>
      </c>
      <c r="E274" s="33" t="s">
        <v>411</v>
      </c>
    </row>
    <row r="275" spans="1:16" x14ac:dyDescent="0.2">
      <c r="A275" s="34" t="s">
        <v>52</v>
      </c>
      <c r="E275" s="35" t="s">
        <v>734</v>
      </c>
    </row>
    <row r="276" spans="1:16" ht="38.25" x14ac:dyDescent="0.2">
      <c r="A276" t="s">
        <v>54</v>
      </c>
      <c r="E276" s="33" t="s">
        <v>413</v>
      </c>
    </row>
    <row r="277" spans="1:16" ht="25.5" x14ac:dyDescent="0.2">
      <c r="A277" s="23" t="s">
        <v>45</v>
      </c>
      <c r="B277" s="27" t="s">
        <v>455</v>
      </c>
      <c r="C277" s="27" t="s">
        <v>419</v>
      </c>
      <c r="D277" s="23" t="s">
        <v>47</v>
      </c>
      <c r="E277" s="28" t="s">
        <v>420</v>
      </c>
      <c r="F277" s="29" t="s">
        <v>361</v>
      </c>
      <c r="G277" s="30">
        <v>12</v>
      </c>
      <c r="H277" s="31">
        <v>0</v>
      </c>
      <c r="I277" s="31">
        <f>ROUND(ROUND(H277,2)*ROUND(G277,3),2)</f>
        <v>0</v>
      </c>
      <c r="O277">
        <f>(I277*21)/100</f>
        <v>0</v>
      </c>
      <c r="P277" t="s">
        <v>23</v>
      </c>
    </row>
    <row r="278" spans="1:16" ht="25.5" x14ac:dyDescent="0.2">
      <c r="A278" s="32" t="s">
        <v>50</v>
      </c>
      <c r="E278" s="33" t="s">
        <v>421</v>
      </c>
    </row>
    <row r="279" spans="1:16" x14ac:dyDescent="0.2">
      <c r="A279" s="34" t="s">
        <v>52</v>
      </c>
      <c r="E279" s="35" t="s">
        <v>856</v>
      </c>
    </row>
    <row r="280" spans="1:16" ht="38.25" x14ac:dyDescent="0.2">
      <c r="A280" t="s">
        <v>54</v>
      </c>
      <c r="E280" s="33" t="s">
        <v>423</v>
      </c>
    </row>
    <row r="281" spans="1:16" x14ac:dyDescent="0.2">
      <c r="A281" s="23" t="s">
        <v>45</v>
      </c>
      <c r="B281" s="27" t="s">
        <v>458</v>
      </c>
      <c r="C281" s="27" t="s">
        <v>425</v>
      </c>
      <c r="D281" s="23" t="s">
        <v>47</v>
      </c>
      <c r="E281" s="28" t="s">
        <v>426</v>
      </c>
      <c r="F281" s="29" t="s">
        <v>361</v>
      </c>
      <c r="G281" s="30">
        <v>5</v>
      </c>
      <c r="H281" s="31">
        <v>0</v>
      </c>
      <c r="I281" s="31">
        <f>ROUND(ROUND(H281,2)*ROUND(G281,3),2)</f>
        <v>0</v>
      </c>
      <c r="O281">
        <f>(I281*21)/100</f>
        <v>0</v>
      </c>
      <c r="P281" t="s">
        <v>23</v>
      </c>
    </row>
    <row r="282" spans="1:16" ht="25.5" x14ac:dyDescent="0.2">
      <c r="A282" s="32" t="s">
        <v>50</v>
      </c>
      <c r="E282" s="33" t="s">
        <v>427</v>
      </c>
    </row>
    <row r="283" spans="1:16" x14ac:dyDescent="0.2">
      <c r="A283" s="34" t="s">
        <v>52</v>
      </c>
      <c r="E283" s="35" t="s">
        <v>738</v>
      </c>
    </row>
    <row r="284" spans="1:16" ht="38.25" x14ac:dyDescent="0.2">
      <c r="A284" t="s">
        <v>54</v>
      </c>
      <c r="E284" s="33" t="s">
        <v>413</v>
      </c>
    </row>
    <row r="285" spans="1:16" ht="25.5" x14ac:dyDescent="0.2">
      <c r="A285" s="23" t="s">
        <v>45</v>
      </c>
      <c r="B285" s="27" t="s">
        <v>461</v>
      </c>
      <c r="C285" s="27" t="s">
        <v>430</v>
      </c>
      <c r="D285" s="23" t="s">
        <v>47</v>
      </c>
      <c r="E285" s="28" t="s">
        <v>431</v>
      </c>
      <c r="F285" s="29" t="s">
        <v>167</v>
      </c>
      <c r="G285" s="30">
        <v>390.40100000000001</v>
      </c>
      <c r="H285" s="31">
        <v>0</v>
      </c>
      <c r="I285" s="31">
        <f>ROUND(ROUND(H285,2)*ROUND(G285,3),2)</f>
        <v>0</v>
      </c>
      <c r="O285">
        <f>(I285*21)/100</f>
        <v>0</v>
      </c>
      <c r="P285" t="s">
        <v>23</v>
      </c>
    </row>
    <row r="286" spans="1:16" ht="25.5" x14ac:dyDescent="0.2">
      <c r="A286" s="32" t="s">
        <v>50</v>
      </c>
      <c r="E286" s="33" t="s">
        <v>568</v>
      </c>
    </row>
    <row r="287" spans="1:16" ht="89.25" x14ac:dyDescent="0.2">
      <c r="A287" s="34" t="s">
        <v>52</v>
      </c>
      <c r="E287" s="35" t="s">
        <v>857</v>
      </c>
    </row>
    <row r="288" spans="1:16" ht="38.25" x14ac:dyDescent="0.2">
      <c r="A288" t="s">
        <v>54</v>
      </c>
      <c r="E288" s="33" t="s">
        <v>434</v>
      </c>
    </row>
    <row r="289" spans="1:16" ht="25.5" x14ac:dyDescent="0.2">
      <c r="A289" s="23" t="s">
        <v>45</v>
      </c>
      <c r="B289" s="27" t="s">
        <v>464</v>
      </c>
      <c r="C289" s="27" t="s">
        <v>436</v>
      </c>
      <c r="D289" s="23" t="s">
        <v>47</v>
      </c>
      <c r="E289" s="28" t="s">
        <v>437</v>
      </c>
      <c r="F289" s="29" t="s">
        <v>167</v>
      </c>
      <c r="G289" s="30">
        <v>390.40100000000001</v>
      </c>
      <c r="H289" s="31">
        <v>0</v>
      </c>
      <c r="I289" s="31">
        <f>ROUND(ROUND(H289,2)*ROUND(G289,3),2)</f>
        <v>0</v>
      </c>
      <c r="O289">
        <f>(I289*21)/100</f>
        <v>0</v>
      </c>
      <c r="P289" t="s">
        <v>23</v>
      </c>
    </row>
    <row r="290" spans="1:16" ht="25.5" x14ac:dyDescent="0.2">
      <c r="A290" s="32" t="s">
        <v>50</v>
      </c>
      <c r="E290" s="33" t="s">
        <v>568</v>
      </c>
    </row>
    <row r="291" spans="1:16" ht="89.25" x14ac:dyDescent="0.2">
      <c r="A291" s="34" t="s">
        <v>52</v>
      </c>
      <c r="E291" s="35" t="s">
        <v>857</v>
      </c>
    </row>
    <row r="292" spans="1:16" ht="38.25" x14ac:dyDescent="0.2">
      <c r="A292" t="s">
        <v>54</v>
      </c>
      <c r="E292" s="33" t="s">
        <v>434</v>
      </c>
    </row>
    <row r="293" spans="1:16" ht="25.5" x14ac:dyDescent="0.2">
      <c r="A293" s="23" t="s">
        <v>45</v>
      </c>
      <c r="B293" s="27" t="s">
        <v>469</v>
      </c>
      <c r="C293" s="27" t="s">
        <v>439</v>
      </c>
      <c r="D293" s="23" t="s">
        <v>47</v>
      </c>
      <c r="E293" s="28" t="s">
        <v>440</v>
      </c>
      <c r="F293" s="29" t="s">
        <v>167</v>
      </c>
      <c r="G293" s="30">
        <v>78.224999999999994</v>
      </c>
      <c r="H293" s="31">
        <v>0</v>
      </c>
      <c r="I293" s="31">
        <f>ROUND(ROUND(H293,2)*ROUND(G293,3),2)</f>
        <v>0</v>
      </c>
      <c r="O293">
        <f>(I293*21)/100</f>
        <v>0</v>
      </c>
      <c r="P293" t="s">
        <v>23</v>
      </c>
    </row>
    <row r="294" spans="1:16" ht="38.25" x14ac:dyDescent="0.2">
      <c r="A294" s="32" t="s">
        <v>50</v>
      </c>
      <c r="E294" s="33" t="s">
        <v>441</v>
      </c>
    </row>
    <row r="295" spans="1:16" x14ac:dyDescent="0.2">
      <c r="A295" s="34" t="s">
        <v>52</v>
      </c>
      <c r="E295" s="35" t="s">
        <v>858</v>
      </c>
    </row>
    <row r="296" spans="1:16" x14ac:dyDescent="0.2">
      <c r="A296" t="s">
        <v>54</v>
      </c>
      <c r="E296" s="33" t="s">
        <v>443</v>
      </c>
    </row>
    <row r="297" spans="1:16" x14ac:dyDescent="0.2">
      <c r="A297" s="23" t="s">
        <v>45</v>
      </c>
      <c r="B297" s="27" t="s">
        <v>472</v>
      </c>
      <c r="C297" s="27" t="s">
        <v>445</v>
      </c>
      <c r="D297" s="23" t="s">
        <v>47</v>
      </c>
      <c r="E297" s="28" t="s">
        <v>446</v>
      </c>
      <c r="F297" s="29" t="s">
        <v>361</v>
      </c>
      <c r="G297" s="30">
        <v>4</v>
      </c>
      <c r="H297" s="31">
        <v>0</v>
      </c>
      <c r="I297" s="31">
        <f>ROUND(ROUND(H297,2)*ROUND(G297,3),2)</f>
        <v>0</v>
      </c>
      <c r="O297">
        <f>(I297*21)/100</f>
        <v>0</v>
      </c>
      <c r="P297" t="s">
        <v>23</v>
      </c>
    </row>
    <row r="298" spans="1:16" x14ac:dyDescent="0.2">
      <c r="A298" s="32" t="s">
        <v>50</v>
      </c>
      <c r="E298" s="33" t="s">
        <v>432</v>
      </c>
    </row>
    <row r="299" spans="1:16" ht="25.5" x14ac:dyDescent="0.2">
      <c r="A299" s="34" t="s">
        <v>52</v>
      </c>
      <c r="E299" s="35" t="s">
        <v>447</v>
      </c>
    </row>
    <row r="300" spans="1:16" ht="38.25" x14ac:dyDescent="0.2">
      <c r="A300" t="s">
        <v>54</v>
      </c>
      <c r="E300" s="33" t="s">
        <v>448</v>
      </c>
    </row>
    <row r="301" spans="1:16" x14ac:dyDescent="0.2">
      <c r="A301" s="23" t="s">
        <v>45</v>
      </c>
      <c r="B301" s="27" t="s">
        <v>478</v>
      </c>
      <c r="C301" s="27" t="s">
        <v>450</v>
      </c>
      <c r="D301" s="23" t="s">
        <v>29</v>
      </c>
      <c r="E301" s="28" t="s">
        <v>451</v>
      </c>
      <c r="F301" s="29" t="s">
        <v>133</v>
      </c>
      <c r="G301" s="30">
        <v>199.4</v>
      </c>
      <c r="H301" s="31">
        <v>0</v>
      </c>
      <c r="I301" s="31">
        <f>ROUND(ROUND(H301,2)*ROUND(G301,3),2)</f>
        <v>0</v>
      </c>
      <c r="O301">
        <f>(I301*21)/100</f>
        <v>0</v>
      </c>
      <c r="P301" t="s">
        <v>23</v>
      </c>
    </row>
    <row r="302" spans="1:16" ht="38.25" x14ac:dyDescent="0.2">
      <c r="A302" s="32" t="s">
        <v>50</v>
      </c>
      <c r="E302" s="33" t="s">
        <v>452</v>
      </c>
    </row>
    <row r="303" spans="1:16" ht="25.5" x14ac:dyDescent="0.2">
      <c r="A303" s="34" t="s">
        <v>52</v>
      </c>
      <c r="E303" s="35" t="s">
        <v>859</v>
      </c>
    </row>
    <row r="304" spans="1:16" ht="38.25" x14ac:dyDescent="0.2">
      <c r="A304" t="s">
        <v>54</v>
      </c>
      <c r="E304" s="33" t="s">
        <v>454</v>
      </c>
    </row>
    <row r="305" spans="1:16" x14ac:dyDescent="0.2">
      <c r="A305" s="23" t="s">
        <v>45</v>
      </c>
      <c r="B305" s="27" t="s">
        <v>483</v>
      </c>
      <c r="C305" s="27" t="s">
        <v>450</v>
      </c>
      <c r="D305" s="23" t="s">
        <v>23</v>
      </c>
      <c r="E305" s="28" t="s">
        <v>451</v>
      </c>
      <c r="F305" s="29" t="s">
        <v>133</v>
      </c>
      <c r="G305" s="30">
        <v>59</v>
      </c>
      <c r="H305" s="31">
        <v>0</v>
      </c>
      <c r="I305" s="31">
        <f>ROUND(ROUND(H305,2)*ROUND(G305,3),2)</f>
        <v>0</v>
      </c>
      <c r="O305">
        <f>(I305*21)/100</f>
        <v>0</v>
      </c>
      <c r="P305" t="s">
        <v>23</v>
      </c>
    </row>
    <row r="306" spans="1:16" ht="51" x14ac:dyDescent="0.2">
      <c r="A306" s="32" t="s">
        <v>50</v>
      </c>
      <c r="E306" s="33" t="s">
        <v>456</v>
      </c>
    </row>
    <row r="307" spans="1:16" x14ac:dyDescent="0.2">
      <c r="A307" s="34" t="s">
        <v>52</v>
      </c>
      <c r="E307" s="35" t="s">
        <v>860</v>
      </c>
    </row>
    <row r="308" spans="1:16" ht="38.25" x14ac:dyDescent="0.2">
      <c r="A308" t="s">
        <v>54</v>
      </c>
      <c r="E308" s="33" t="s">
        <v>454</v>
      </c>
    </row>
    <row r="309" spans="1:16" x14ac:dyDescent="0.2">
      <c r="A309" s="23" t="s">
        <v>45</v>
      </c>
      <c r="B309" s="27" t="s">
        <v>489</v>
      </c>
      <c r="C309" s="27" t="s">
        <v>450</v>
      </c>
      <c r="D309" s="23" t="s">
        <v>22</v>
      </c>
      <c r="E309" s="28" t="s">
        <v>451</v>
      </c>
      <c r="F309" s="29" t="s">
        <v>133</v>
      </c>
      <c r="G309" s="30">
        <v>25</v>
      </c>
      <c r="H309" s="31">
        <v>0</v>
      </c>
      <c r="I309" s="31">
        <f>ROUND(ROUND(H309,2)*ROUND(G309,3),2)</f>
        <v>0</v>
      </c>
      <c r="O309">
        <f>(I309*21)/100</f>
        <v>0</v>
      </c>
      <c r="P309" t="s">
        <v>23</v>
      </c>
    </row>
    <row r="310" spans="1:16" ht="38.25" x14ac:dyDescent="0.2">
      <c r="A310" s="32" t="s">
        <v>50</v>
      </c>
      <c r="E310" s="33" t="s">
        <v>861</v>
      </c>
    </row>
    <row r="311" spans="1:16" x14ac:dyDescent="0.2">
      <c r="A311" s="34" t="s">
        <v>52</v>
      </c>
      <c r="E311" s="35" t="s">
        <v>862</v>
      </c>
    </row>
    <row r="312" spans="1:16" ht="38.25" x14ac:dyDescent="0.2">
      <c r="A312" t="s">
        <v>54</v>
      </c>
      <c r="E312" s="33" t="s">
        <v>454</v>
      </c>
    </row>
    <row r="313" spans="1:16" x14ac:dyDescent="0.2">
      <c r="A313" s="23" t="s">
        <v>45</v>
      </c>
      <c r="B313" s="27" t="s">
        <v>494</v>
      </c>
      <c r="C313" s="27" t="s">
        <v>450</v>
      </c>
      <c r="D313" s="23" t="s">
        <v>33</v>
      </c>
      <c r="E313" s="28" t="s">
        <v>451</v>
      </c>
      <c r="F313" s="29" t="s">
        <v>133</v>
      </c>
      <c r="G313" s="30">
        <v>24</v>
      </c>
      <c r="H313" s="31">
        <v>0</v>
      </c>
      <c r="I313" s="31">
        <f>ROUND(ROUND(H313,2)*ROUND(G313,3),2)</f>
        <v>0</v>
      </c>
      <c r="O313">
        <f>(I313*21)/100</f>
        <v>0</v>
      </c>
      <c r="P313" t="s">
        <v>23</v>
      </c>
    </row>
    <row r="314" spans="1:16" ht="51" x14ac:dyDescent="0.2">
      <c r="A314" s="32" t="s">
        <v>50</v>
      </c>
      <c r="E314" s="33" t="s">
        <v>462</v>
      </c>
    </row>
    <row r="315" spans="1:16" x14ac:dyDescent="0.2">
      <c r="A315" s="34" t="s">
        <v>52</v>
      </c>
      <c r="E315" s="35" t="s">
        <v>753</v>
      </c>
    </row>
    <row r="316" spans="1:16" ht="38.25" x14ac:dyDescent="0.2">
      <c r="A316" t="s">
        <v>54</v>
      </c>
      <c r="E316" s="33" t="s">
        <v>454</v>
      </c>
    </row>
    <row r="317" spans="1:16" x14ac:dyDescent="0.2">
      <c r="A317" s="23" t="s">
        <v>45</v>
      </c>
      <c r="B317" s="27" t="s">
        <v>498</v>
      </c>
      <c r="C317" s="27" t="s">
        <v>465</v>
      </c>
      <c r="D317" s="23" t="s">
        <v>29</v>
      </c>
      <c r="E317" s="28" t="s">
        <v>466</v>
      </c>
      <c r="F317" s="29" t="s">
        <v>133</v>
      </c>
      <c r="G317" s="30">
        <v>4</v>
      </c>
      <c r="H317" s="31">
        <v>0</v>
      </c>
      <c r="I317" s="31">
        <f>ROUND(ROUND(H317,2)*ROUND(G317,3),2)</f>
        <v>0</v>
      </c>
      <c r="O317">
        <f>(I317*21)/100</f>
        <v>0</v>
      </c>
      <c r="P317" t="s">
        <v>23</v>
      </c>
    </row>
    <row r="318" spans="1:16" ht="51" x14ac:dyDescent="0.2">
      <c r="A318" s="32" t="s">
        <v>50</v>
      </c>
      <c r="E318" s="33" t="s">
        <v>467</v>
      </c>
    </row>
    <row r="319" spans="1:16" x14ac:dyDescent="0.2">
      <c r="A319" s="34" t="s">
        <v>52</v>
      </c>
      <c r="E319" s="35" t="s">
        <v>393</v>
      </c>
    </row>
    <row r="320" spans="1:16" ht="38.25" x14ac:dyDescent="0.2">
      <c r="A320" t="s">
        <v>54</v>
      </c>
      <c r="E320" s="33" t="s">
        <v>454</v>
      </c>
    </row>
    <row r="321" spans="1:16" x14ac:dyDescent="0.2">
      <c r="A321" s="23" t="s">
        <v>45</v>
      </c>
      <c r="B321" s="27" t="s">
        <v>504</v>
      </c>
      <c r="C321" s="27" t="s">
        <v>465</v>
      </c>
      <c r="D321" s="23" t="s">
        <v>23</v>
      </c>
      <c r="E321" s="28" t="s">
        <v>466</v>
      </c>
      <c r="F321" s="29" t="s">
        <v>133</v>
      </c>
      <c r="G321" s="30">
        <v>63.1</v>
      </c>
      <c r="H321" s="31">
        <v>0</v>
      </c>
      <c r="I321" s="31">
        <f>ROUND(ROUND(H321,2)*ROUND(G321,3),2)</f>
        <v>0</v>
      </c>
      <c r="O321">
        <f>(I321*21)/100</f>
        <v>0</v>
      </c>
      <c r="P321" t="s">
        <v>23</v>
      </c>
    </row>
    <row r="322" spans="1:16" ht="76.5" x14ac:dyDescent="0.2">
      <c r="A322" s="32" t="s">
        <v>50</v>
      </c>
      <c r="E322" s="33" t="s">
        <v>863</v>
      </c>
    </row>
    <row r="323" spans="1:16" x14ac:dyDescent="0.2">
      <c r="A323" s="34" t="s">
        <v>52</v>
      </c>
      <c r="E323" s="35" t="s">
        <v>864</v>
      </c>
    </row>
    <row r="324" spans="1:16" ht="38.25" x14ac:dyDescent="0.2">
      <c r="A324" t="s">
        <v>54</v>
      </c>
      <c r="E324" s="33" t="s">
        <v>454</v>
      </c>
    </row>
    <row r="325" spans="1:16" x14ac:dyDescent="0.2">
      <c r="A325" s="23" t="s">
        <v>45</v>
      </c>
      <c r="B325" s="27" t="s">
        <v>865</v>
      </c>
      <c r="C325" s="27" t="s">
        <v>473</v>
      </c>
      <c r="D325" s="23" t="s">
        <v>47</v>
      </c>
      <c r="E325" s="28" t="s">
        <v>474</v>
      </c>
      <c r="F325" s="29" t="s">
        <v>133</v>
      </c>
      <c r="G325" s="30">
        <v>63.1</v>
      </c>
      <c r="H325" s="31">
        <v>0</v>
      </c>
      <c r="I325" s="31">
        <f>ROUND(ROUND(H325,2)*ROUND(G325,3),2)</f>
        <v>0</v>
      </c>
      <c r="O325">
        <f>(I325*21)/100</f>
        <v>0</v>
      </c>
      <c r="P325" t="s">
        <v>23</v>
      </c>
    </row>
    <row r="326" spans="1:16" ht="38.25" x14ac:dyDescent="0.2">
      <c r="A326" s="32" t="s">
        <v>50</v>
      </c>
      <c r="E326" s="33" t="s">
        <v>866</v>
      </c>
    </row>
    <row r="327" spans="1:16" x14ac:dyDescent="0.2">
      <c r="A327" s="34" t="s">
        <v>52</v>
      </c>
      <c r="E327" s="35" t="s">
        <v>864</v>
      </c>
    </row>
    <row r="328" spans="1:16" ht="63.75" x14ac:dyDescent="0.2">
      <c r="A328" t="s">
        <v>54</v>
      </c>
      <c r="E328" s="33" t="s">
        <v>477</v>
      </c>
    </row>
    <row r="329" spans="1:16" x14ac:dyDescent="0.2">
      <c r="A329" s="23" t="s">
        <v>45</v>
      </c>
      <c r="B329" s="27" t="s">
        <v>867</v>
      </c>
      <c r="C329" s="27" t="s">
        <v>613</v>
      </c>
      <c r="D329" s="23" t="s">
        <v>47</v>
      </c>
      <c r="E329" s="28" t="s">
        <v>614</v>
      </c>
      <c r="F329" s="29" t="s">
        <v>133</v>
      </c>
      <c r="G329" s="30">
        <v>35</v>
      </c>
      <c r="H329" s="31">
        <v>0</v>
      </c>
      <c r="I329" s="31">
        <f>ROUND(ROUND(H329,2)*ROUND(G329,3),2)</f>
        <v>0</v>
      </c>
      <c r="O329">
        <f>(I329*21)/100</f>
        <v>0</v>
      </c>
      <c r="P329" t="s">
        <v>23</v>
      </c>
    </row>
    <row r="330" spans="1:16" ht="38.25" x14ac:dyDescent="0.2">
      <c r="A330" s="32" t="s">
        <v>50</v>
      </c>
      <c r="E330" s="33" t="s">
        <v>868</v>
      </c>
    </row>
    <row r="331" spans="1:16" ht="25.5" x14ac:dyDescent="0.2">
      <c r="A331" s="34" t="s">
        <v>52</v>
      </c>
      <c r="E331" s="35" t="s">
        <v>869</v>
      </c>
    </row>
    <row r="332" spans="1:16" ht="63.75" x14ac:dyDescent="0.2">
      <c r="A332" t="s">
        <v>54</v>
      </c>
      <c r="E332" s="33" t="s">
        <v>617</v>
      </c>
    </row>
    <row r="333" spans="1:16" x14ac:dyDescent="0.2">
      <c r="A333" s="23" t="s">
        <v>45</v>
      </c>
      <c r="B333" s="27" t="s">
        <v>870</v>
      </c>
      <c r="C333" s="27" t="s">
        <v>871</v>
      </c>
      <c r="D333" s="23" t="s">
        <v>47</v>
      </c>
      <c r="E333" s="28" t="s">
        <v>872</v>
      </c>
      <c r="F333" s="29" t="s">
        <v>133</v>
      </c>
      <c r="G333" s="30">
        <v>10.35</v>
      </c>
      <c r="H333" s="31">
        <v>0</v>
      </c>
      <c r="I333" s="31">
        <f>ROUND(ROUND(H333,2)*ROUND(G333,3),2)</f>
        <v>0</v>
      </c>
      <c r="O333">
        <f>(I333*21)/100</f>
        <v>0</v>
      </c>
      <c r="P333" t="s">
        <v>23</v>
      </c>
    </row>
    <row r="334" spans="1:16" ht="38.25" x14ac:dyDescent="0.2">
      <c r="A334" s="32" t="s">
        <v>50</v>
      </c>
      <c r="E334" s="33" t="s">
        <v>873</v>
      </c>
    </row>
    <row r="335" spans="1:16" ht="25.5" x14ac:dyDescent="0.2">
      <c r="A335" s="34" t="s">
        <v>52</v>
      </c>
      <c r="E335" s="35" t="s">
        <v>874</v>
      </c>
    </row>
    <row r="336" spans="1:16" ht="63.75" x14ac:dyDescent="0.2">
      <c r="A336" t="s">
        <v>54</v>
      </c>
      <c r="E336" s="33" t="s">
        <v>617</v>
      </c>
    </row>
    <row r="337" spans="1:16" x14ac:dyDescent="0.2">
      <c r="A337" s="23" t="s">
        <v>45</v>
      </c>
      <c r="B337" s="27" t="s">
        <v>875</v>
      </c>
      <c r="C337" s="27" t="s">
        <v>479</v>
      </c>
      <c r="D337" s="23" t="s">
        <v>47</v>
      </c>
      <c r="E337" s="28" t="s">
        <v>480</v>
      </c>
      <c r="F337" s="29" t="s">
        <v>133</v>
      </c>
      <c r="G337" s="30">
        <v>72.5</v>
      </c>
      <c r="H337" s="31">
        <v>0</v>
      </c>
      <c r="I337" s="31">
        <f>ROUND(ROUND(H337,2)*ROUND(G337,3),2)</f>
        <v>0</v>
      </c>
      <c r="O337">
        <f>(I337*21)/100</f>
        <v>0</v>
      </c>
      <c r="P337" t="s">
        <v>23</v>
      </c>
    </row>
    <row r="338" spans="1:16" ht="51" x14ac:dyDescent="0.2">
      <c r="A338" s="32" t="s">
        <v>50</v>
      </c>
      <c r="E338" s="33" t="s">
        <v>876</v>
      </c>
    </row>
    <row r="339" spans="1:16" x14ac:dyDescent="0.2">
      <c r="A339" s="34" t="s">
        <v>52</v>
      </c>
      <c r="E339" s="35" t="s">
        <v>783</v>
      </c>
    </row>
    <row r="340" spans="1:16" ht="38.25" x14ac:dyDescent="0.2">
      <c r="A340" t="s">
        <v>54</v>
      </c>
      <c r="E340" s="33" t="s">
        <v>482</v>
      </c>
    </row>
    <row r="341" spans="1:16" x14ac:dyDescent="0.2">
      <c r="A341" s="23" t="s">
        <v>45</v>
      </c>
      <c r="B341" s="27" t="s">
        <v>877</v>
      </c>
      <c r="C341" s="27" t="s">
        <v>756</v>
      </c>
      <c r="D341" s="23" t="s">
        <v>47</v>
      </c>
      <c r="E341" s="28" t="s">
        <v>757</v>
      </c>
      <c r="F341" s="29" t="s">
        <v>103</v>
      </c>
      <c r="G341" s="30">
        <v>0.75</v>
      </c>
      <c r="H341" s="31">
        <v>0</v>
      </c>
      <c r="I341" s="31">
        <f>ROUND(ROUND(H341,2)*ROUND(G341,3),2)</f>
        <v>0</v>
      </c>
      <c r="O341">
        <f>(I341*21)/100</f>
        <v>0</v>
      </c>
      <c r="P341" t="s">
        <v>23</v>
      </c>
    </row>
    <row r="342" spans="1:16" ht="25.5" x14ac:dyDescent="0.2">
      <c r="A342" s="32" t="s">
        <v>50</v>
      </c>
      <c r="E342" s="33" t="s">
        <v>878</v>
      </c>
    </row>
    <row r="343" spans="1:16" x14ac:dyDescent="0.2">
      <c r="A343" s="34" t="s">
        <v>52</v>
      </c>
      <c r="E343" s="35" t="s">
        <v>879</v>
      </c>
    </row>
    <row r="344" spans="1:16" ht="114.75" x14ac:dyDescent="0.2">
      <c r="A344" t="s">
        <v>54</v>
      </c>
      <c r="E344" s="33" t="s">
        <v>488</v>
      </c>
    </row>
    <row r="345" spans="1:16" x14ac:dyDescent="0.2">
      <c r="A345" s="23" t="s">
        <v>45</v>
      </c>
      <c r="B345" s="27" t="s">
        <v>880</v>
      </c>
      <c r="C345" s="27" t="s">
        <v>484</v>
      </c>
      <c r="D345" s="23" t="s">
        <v>47</v>
      </c>
      <c r="E345" s="28" t="s">
        <v>485</v>
      </c>
      <c r="F345" s="29" t="s">
        <v>103</v>
      </c>
      <c r="G345" s="30">
        <v>11.114000000000001</v>
      </c>
      <c r="H345" s="31">
        <v>0</v>
      </c>
      <c r="I345" s="31">
        <f>ROUND(ROUND(H345,2)*ROUND(G345,3),2)</f>
        <v>0</v>
      </c>
      <c r="O345">
        <f>(I345*21)/100</f>
        <v>0</v>
      </c>
      <c r="P345" t="s">
        <v>23</v>
      </c>
    </row>
    <row r="346" spans="1:16" ht="51" x14ac:dyDescent="0.2">
      <c r="A346" s="32" t="s">
        <v>50</v>
      </c>
      <c r="E346" s="33" t="s">
        <v>881</v>
      </c>
    </row>
    <row r="347" spans="1:16" ht="63.75" x14ac:dyDescent="0.2">
      <c r="A347" s="34" t="s">
        <v>52</v>
      </c>
      <c r="E347" s="35" t="s">
        <v>882</v>
      </c>
    </row>
    <row r="348" spans="1:16" ht="114.75" x14ac:dyDescent="0.2">
      <c r="A348" t="s">
        <v>54</v>
      </c>
      <c r="E348" s="33" t="s">
        <v>488</v>
      </c>
    </row>
    <row r="349" spans="1:16" x14ac:dyDescent="0.2">
      <c r="A349" s="23" t="s">
        <v>45</v>
      </c>
      <c r="B349" s="27" t="s">
        <v>883</v>
      </c>
      <c r="C349" s="27" t="s">
        <v>634</v>
      </c>
      <c r="D349" s="23" t="s">
        <v>47</v>
      </c>
      <c r="E349" s="28" t="s">
        <v>635</v>
      </c>
      <c r="F349" s="29" t="s">
        <v>133</v>
      </c>
      <c r="G349" s="30">
        <v>24.6</v>
      </c>
      <c r="H349" s="31">
        <v>0</v>
      </c>
      <c r="I349" s="31">
        <f>ROUND(ROUND(H349,2)*ROUND(G349,3),2)</f>
        <v>0</v>
      </c>
      <c r="O349">
        <f>(I349*21)/100</f>
        <v>0</v>
      </c>
      <c r="P349" t="s">
        <v>23</v>
      </c>
    </row>
    <row r="350" spans="1:16" ht="38.25" x14ac:dyDescent="0.2">
      <c r="A350" s="32" t="s">
        <v>50</v>
      </c>
      <c r="E350" s="33" t="s">
        <v>884</v>
      </c>
    </row>
    <row r="351" spans="1:16" x14ac:dyDescent="0.2">
      <c r="A351" s="34" t="s">
        <v>52</v>
      </c>
      <c r="E351" s="35" t="s">
        <v>885</v>
      </c>
    </row>
    <row r="352" spans="1:16" ht="127.5" x14ac:dyDescent="0.2">
      <c r="A352" t="s">
        <v>54</v>
      </c>
      <c r="E352" s="33" t="s">
        <v>638</v>
      </c>
    </row>
    <row r="353" spans="1:16" x14ac:dyDescent="0.2">
      <c r="A353" s="23" t="s">
        <v>45</v>
      </c>
      <c r="B353" s="27" t="s">
        <v>886</v>
      </c>
      <c r="C353" s="27" t="s">
        <v>887</v>
      </c>
      <c r="D353" s="23" t="s">
        <v>47</v>
      </c>
      <c r="E353" s="28" t="s">
        <v>888</v>
      </c>
      <c r="F353" s="29" t="s">
        <v>133</v>
      </c>
      <c r="G353" s="30">
        <v>8</v>
      </c>
      <c r="H353" s="31">
        <v>0</v>
      </c>
      <c r="I353" s="31">
        <f>ROUND(ROUND(H353,2)*ROUND(G353,3),2)</f>
        <v>0</v>
      </c>
      <c r="O353">
        <f>(I353*21)/100</f>
        <v>0</v>
      </c>
      <c r="P353" t="s">
        <v>23</v>
      </c>
    </row>
    <row r="354" spans="1:16" ht="38.25" x14ac:dyDescent="0.2">
      <c r="A354" s="32" t="s">
        <v>50</v>
      </c>
      <c r="E354" s="33" t="s">
        <v>889</v>
      </c>
    </row>
    <row r="355" spans="1:16" x14ac:dyDescent="0.2">
      <c r="A355" s="34" t="s">
        <v>52</v>
      </c>
      <c r="E355" s="35" t="s">
        <v>734</v>
      </c>
    </row>
    <row r="356" spans="1:16" ht="127.5" x14ac:dyDescent="0.2">
      <c r="A356" t="s">
        <v>54</v>
      </c>
      <c r="E356" s="33" t="s">
        <v>638</v>
      </c>
    </row>
    <row r="357" spans="1:16" x14ac:dyDescent="0.2">
      <c r="A357" s="23" t="s">
        <v>45</v>
      </c>
      <c r="B357" s="27" t="s">
        <v>890</v>
      </c>
      <c r="C357" s="27" t="s">
        <v>490</v>
      </c>
      <c r="D357" s="23" t="s">
        <v>47</v>
      </c>
      <c r="E357" s="28" t="s">
        <v>491</v>
      </c>
      <c r="F357" s="29" t="s">
        <v>361</v>
      </c>
      <c r="G357" s="30">
        <v>3</v>
      </c>
      <c r="H357" s="31">
        <v>0</v>
      </c>
      <c r="I357" s="31">
        <f>ROUND(ROUND(H357,2)*ROUND(G357,3),2)</f>
        <v>0</v>
      </c>
      <c r="O357">
        <f>(I357*21)/100</f>
        <v>0</v>
      </c>
      <c r="P357" t="s">
        <v>23</v>
      </c>
    </row>
    <row r="358" spans="1:16" ht="25.5" x14ac:dyDescent="0.2">
      <c r="A358" s="32" t="s">
        <v>50</v>
      </c>
      <c r="E358" s="33" t="s">
        <v>891</v>
      </c>
    </row>
    <row r="359" spans="1:16" x14ac:dyDescent="0.2">
      <c r="A359" s="34" t="s">
        <v>52</v>
      </c>
      <c r="E359" s="35" t="s">
        <v>892</v>
      </c>
    </row>
    <row r="360" spans="1:16" ht="102" x14ac:dyDescent="0.2">
      <c r="A360" t="s">
        <v>54</v>
      </c>
      <c r="E360" s="33" t="s">
        <v>493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565C2265-D09A-4AEE-9C2D-983375AA502E}"/>
</file>

<file path=customXml/itemProps2.xml><?xml version="1.0" encoding="utf-8"?>
<ds:datastoreItem xmlns:ds="http://schemas.openxmlformats.org/officeDocument/2006/customXml" ds:itemID="{A2545589-A1C3-4BC5-9F22-E6FF0ECD8A81}"/>
</file>

<file path=customXml/itemProps3.xml><?xml version="1.0" encoding="utf-8"?>
<ds:datastoreItem xmlns:ds="http://schemas.openxmlformats.org/officeDocument/2006/customXml" ds:itemID="{DEC0919F-CC4F-4D37-A819-7B2A1161FAC6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Rekapitulace</vt:lpstr>
      <vt:lpstr>SO 011</vt:lpstr>
      <vt:lpstr>SO 012.1</vt:lpstr>
      <vt:lpstr>SO 012.2</vt:lpstr>
      <vt:lpstr>SO 012.3</vt:lpstr>
      <vt:lpstr>SO 101</vt:lpstr>
      <vt:lpstr>SO 102.1</vt:lpstr>
      <vt:lpstr>SO 102.2</vt:lpstr>
      <vt:lpstr>SO 102.3</vt:lpstr>
      <vt:lpstr>SO 181</vt:lpstr>
      <vt:lpstr>SO 182</vt:lpstr>
      <vt:lpstr>SO 183</vt:lpstr>
      <vt:lpstr>SO 184</vt:lpstr>
      <vt:lpstr>SO 301</vt:lpstr>
      <vt:lpstr>SO 302</vt:lpstr>
      <vt:lpstr>SO 801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Hudec Martin</cp:lastModifiedBy>
  <cp:lastPrinted>2022-02-03T23:34:34Z</cp:lastPrinted>
  <dcterms:modified xsi:type="dcterms:W3CDTF">2022-02-03T23:34:55Z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